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-105" yWindow="45" windowWidth="15495" windowHeight="7770" tabRatio="861" firstSheet="1" activeTab="11"/>
  </bookViews>
  <sheets>
    <sheet name="Plot (1)" sheetId="1" r:id="rId1"/>
    <sheet name="Plot (2)" sheetId="4" r:id="rId2"/>
    <sheet name="Plot (3)" sheetId="5" r:id="rId3"/>
    <sheet name="Plot (4)" sheetId="6" r:id="rId4"/>
    <sheet name="Plot (5)" sheetId="7" r:id="rId5"/>
    <sheet name="Plot (6)" sheetId="8" r:id="rId6"/>
    <sheet name="Plot (7)" sheetId="9" r:id="rId7"/>
    <sheet name="Plot (8)" sheetId="10" r:id="rId8"/>
    <sheet name="Plot (9)" sheetId="11" r:id="rId9"/>
    <sheet name="Plot (10)" sheetId="12" r:id="rId10"/>
    <sheet name="Quick Plot Summary" sheetId="15" r:id="rId11"/>
    <sheet name="SDM BLOCK SUMMARY" sheetId="19" r:id="rId12"/>
    <sheet name="FH Agent Summary" sheetId="24" r:id="rId13"/>
    <sheet name="Inventory Summary" sheetId="25" r:id="rId14"/>
    <sheet name="Quadratic Mean Calculator" sheetId="20" r:id="rId15"/>
    <sheet name="Volume Calculator" sheetId="21" r:id="rId16"/>
    <sheet name="LCL Calculator" sheetId="22" r:id="rId17"/>
    <sheet name="Validation Lists" sheetId="16" r:id="rId18"/>
  </sheets>
  <externalReferences>
    <externalReference r:id="rId19"/>
    <externalReference r:id="rId20"/>
  </externalReferences>
  <definedNames>
    <definedName name="_xlnm._FilterDatabase" localSheetId="13" hidden="1">'Inventory Summary'!#REF!</definedName>
    <definedName name="_xlnm._FilterDatabase" localSheetId="17" hidden="1">'Validation Lists'!$D$1:$D$32</definedName>
    <definedName name="_xlnm._FilterDatabase" localSheetId="15" hidden="1">'Volume Calculator'!$A$1:$G$270</definedName>
    <definedName name="BEC" localSheetId="12">'[1]Validation Lists'!$F$2:$F$230</definedName>
    <definedName name="BEC" localSheetId="11">'[2]Validation Lists'!$F$2:$F$230</definedName>
    <definedName name="BEC">'Validation Lists'!$F$2:$F$230</definedName>
    <definedName name="Day" localSheetId="12">'[1]Validation Lists'!$C$2:$C$32</definedName>
    <definedName name="Day" localSheetId="11">'[2]Validation Lists'!$C$2:$C$32</definedName>
    <definedName name="Day">'Validation Lists'!$C$2:$C$32</definedName>
    <definedName name="declared_etc">#REF!</definedName>
    <definedName name="District" localSheetId="12">'[1]Validation Lists'!$D$2:$D$30</definedName>
    <definedName name="District" localSheetId="11">'[2]Validation Lists'!$D$2:$D$30</definedName>
    <definedName name="District">'Validation Lists'!$D$2:$D$30</definedName>
    <definedName name="Month" localSheetId="12">'[1]Validation Lists'!$B$2:$B$13</definedName>
    <definedName name="Month" localSheetId="11">'[2]Validation Lists'!$B$2:$B$13</definedName>
    <definedName name="Month">'Validation Lists'!$B$2:$B$13</definedName>
    <definedName name="Part3">#REF!</definedName>
    <definedName name="PEST">#REF!</definedName>
    <definedName name="_xlnm.Print_Area" localSheetId="12">'FH Agent Summary'!#REF!</definedName>
    <definedName name="_xlnm.Print_Area" localSheetId="0">'Plot (1)'!$A$1:$AD$44</definedName>
    <definedName name="_xlnm.Print_Area" localSheetId="9">'Plot (10)'!$A$1:$AD$44</definedName>
    <definedName name="_xlnm.Print_Area" localSheetId="1">'Plot (2)'!$A$1:$AD$44</definedName>
    <definedName name="_xlnm.Print_Area" localSheetId="2">'Plot (3)'!$A$1:$AD$44</definedName>
    <definedName name="_xlnm.Print_Area" localSheetId="3">'Plot (4)'!$A$1:$AD$44</definedName>
    <definedName name="_xlnm.Print_Area" localSheetId="4">'Plot (5)'!$A$1:$AD$44</definedName>
    <definedName name="_xlnm.Print_Area" localSheetId="5">'Plot (6)'!$A$1:$AD$44</definedName>
    <definedName name="_xlnm.Print_Area" localSheetId="6">'Plot (7)'!$A$1:$AD$44</definedName>
    <definedName name="_xlnm.Print_Area" localSheetId="7">'Plot (8)'!$A$1:$AD$44</definedName>
    <definedName name="_xlnm.Print_Area" localSheetId="8">'Plot (9)'!$A$1:$AD$44</definedName>
    <definedName name="_xlnm.Print_Area" localSheetId="10">'Quick Plot Summary'!$A$1:$Q$23</definedName>
    <definedName name="_xlnm.Print_Area" localSheetId="11">'SDM BLOCK SUMMARY'!$A$1:$BK$21</definedName>
    <definedName name="Species" localSheetId="12">'[1]Validation Lists'!$G$2:$G$111</definedName>
    <definedName name="Species" localSheetId="11">'[2]Validation Lists'!$G$2:$G$111</definedName>
    <definedName name="Species">'Validation Lists'!#REF!</definedName>
    <definedName name="TreeSpecies">'Validation Lists'!$G$2:$G$46</definedName>
    <definedName name="TSA" localSheetId="12">'[1]Validation Lists'!$E$2:$E$38</definedName>
    <definedName name="TSA" localSheetId="11">'[2]Validation Lists'!$E$2:$E$38</definedName>
    <definedName name="TSA">'Validation Lists'!$E$2:$E$38</definedName>
    <definedName name="UTM" localSheetId="12">'[1]Validation Lists'!$H$2:$H$6</definedName>
    <definedName name="UTM" localSheetId="11">'[2]Validation Lists'!$H$2:$H$6</definedName>
    <definedName name="UTM">'Validation Lists'!$H$2:$H$6</definedName>
    <definedName name="Year" localSheetId="12">'[1]Validation Lists'!$A$2:$A$23</definedName>
    <definedName name="Year" localSheetId="11">'[2]Validation Lists'!$A$2:$A$23</definedName>
    <definedName name="Year">'Validation Lists'!$A$2:$A$23</definedName>
  </definedNames>
  <calcPr calcId="125725"/>
  <pivotCaches>
    <pivotCache cacheId="9" r:id="rId21"/>
  </pivotCaches>
</workbook>
</file>

<file path=xl/calcChain.xml><?xml version="1.0" encoding="utf-8"?>
<calcChain xmlns="http://schemas.openxmlformats.org/spreadsheetml/2006/main">
  <c r="G3" i="22"/>
  <c r="H2" i="25"/>
  <c r="B283" i="21"/>
  <c r="C283"/>
  <c r="D283"/>
  <c r="G283" s="1"/>
  <c r="B284"/>
  <c r="C284"/>
  <c r="D284"/>
  <c r="G284" s="1"/>
  <c r="B285"/>
  <c r="C285"/>
  <c r="D285"/>
  <c r="G285" s="1"/>
  <c r="B286"/>
  <c r="C286"/>
  <c r="D286"/>
  <c r="G286" s="1"/>
  <c r="B287"/>
  <c r="C287"/>
  <c r="D287"/>
  <c r="G287" s="1"/>
  <c r="B288"/>
  <c r="C288"/>
  <c r="D288"/>
  <c r="G288" s="1"/>
  <c r="B289"/>
  <c r="C289"/>
  <c r="D289"/>
  <c r="G289" s="1"/>
  <c r="B290"/>
  <c r="C290"/>
  <c r="D290"/>
  <c r="G290" s="1"/>
  <c r="B291"/>
  <c r="C291"/>
  <c r="D291"/>
  <c r="G291" s="1"/>
  <c r="B254"/>
  <c r="C254"/>
  <c r="D254"/>
  <c r="G254" s="1"/>
  <c r="B255"/>
  <c r="C255"/>
  <c r="D255"/>
  <c r="G255" s="1"/>
  <c r="B256"/>
  <c r="C256"/>
  <c r="D256"/>
  <c r="G256" s="1"/>
  <c r="B257"/>
  <c r="C257"/>
  <c r="D257"/>
  <c r="G257" s="1"/>
  <c r="B258"/>
  <c r="C258"/>
  <c r="D258"/>
  <c r="G258" s="1"/>
  <c r="B259"/>
  <c r="C259"/>
  <c r="D259"/>
  <c r="G259" s="1"/>
  <c r="B260"/>
  <c r="C260"/>
  <c r="D260"/>
  <c r="G260" s="1"/>
  <c r="B261"/>
  <c r="C261"/>
  <c r="D261"/>
  <c r="G261" s="1"/>
  <c r="B262"/>
  <c r="C262"/>
  <c r="D262"/>
  <c r="G262" s="1"/>
  <c r="B225"/>
  <c r="C225"/>
  <c r="D225"/>
  <c r="G225" s="1"/>
  <c r="B226"/>
  <c r="C226"/>
  <c r="D226"/>
  <c r="G226" s="1"/>
  <c r="B227"/>
  <c r="C227"/>
  <c r="D227"/>
  <c r="G227" s="1"/>
  <c r="B228"/>
  <c r="C228"/>
  <c r="D228"/>
  <c r="G228" s="1"/>
  <c r="B229"/>
  <c r="C229"/>
  <c r="D229"/>
  <c r="G229" s="1"/>
  <c r="B230"/>
  <c r="C230"/>
  <c r="D230"/>
  <c r="G230" s="1"/>
  <c r="B231"/>
  <c r="C231"/>
  <c r="D231"/>
  <c r="G231" s="1"/>
  <c r="B232"/>
  <c r="C232"/>
  <c r="D232"/>
  <c r="G232" s="1"/>
  <c r="B233"/>
  <c r="C233"/>
  <c r="D233"/>
  <c r="G233" s="1"/>
  <c r="B196"/>
  <c r="C196"/>
  <c r="D196"/>
  <c r="G196" s="1"/>
  <c r="B197"/>
  <c r="C197"/>
  <c r="D197"/>
  <c r="G197" s="1"/>
  <c r="B198"/>
  <c r="C198"/>
  <c r="D198"/>
  <c r="G198" s="1"/>
  <c r="B199"/>
  <c r="C199"/>
  <c r="D199"/>
  <c r="G199" s="1"/>
  <c r="B200"/>
  <c r="C200"/>
  <c r="D200"/>
  <c r="G200" s="1"/>
  <c r="B201"/>
  <c r="C201"/>
  <c r="D201"/>
  <c r="G201" s="1"/>
  <c r="B202"/>
  <c r="C202"/>
  <c r="D202"/>
  <c r="G202" s="1"/>
  <c r="B203"/>
  <c r="C203"/>
  <c r="D203"/>
  <c r="G203" s="1"/>
  <c r="B204"/>
  <c r="C204"/>
  <c r="D204"/>
  <c r="G204" s="1"/>
  <c r="B167"/>
  <c r="C167"/>
  <c r="D167"/>
  <c r="G167" s="1"/>
  <c r="B168"/>
  <c r="C168"/>
  <c r="D168"/>
  <c r="G168" s="1"/>
  <c r="B169"/>
  <c r="C169"/>
  <c r="D169"/>
  <c r="G169" s="1"/>
  <c r="B170"/>
  <c r="C170"/>
  <c r="D170"/>
  <c r="G170" s="1"/>
  <c r="B171"/>
  <c r="C171"/>
  <c r="D171"/>
  <c r="G171" s="1"/>
  <c r="B172"/>
  <c r="C172"/>
  <c r="D172"/>
  <c r="G172" s="1"/>
  <c r="B173"/>
  <c r="C173"/>
  <c r="D173"/>
  <c r="G173" s="1"/>
  <c r="B174"/>
  <c r="C174"/>
  <c r="D174"/>
  <c r="G174" s="1"/>
  <c r="B175"/>
  <c r="C175"/>
  <c r="D175"/>
  <c r="G175" s="1"/>
  <c r="B138"/>
  <c r="C138"/>
  <c r="D138"/>
  <c r="G138" s="1"/>
  <c r="B139"/>
  <c r="C139"/>
  <c r="D139"/>
  <c r="G139" s="1"/>
  <c r="B140"/>
  <c r="C140"/>
  <c r="D140"/>
  <c r="G140" s="1"/>
  <c r="B141"/>
  <c r="C141"/>
  <c r="D141"/>
  <c r="G141" s="1"/>
  <c r="B142"/>
  <c r="C142"/>
  <c r="D142"/>
  <c r="G142" s="1"/>
  <c r="B143"/>
  <c r="C143"/>
  <c r="D143"/>
  <c r="G143" s="1"/>
  <c r="B144"/>
  <c r="C144"/>
  <c r="D144"/>
  <c r="G144" s="1"/>
  <c r="B145"/>
  <c r="C145"/>
  <c r="D145"/>
  <c r="G145" s="1"/>
  <c r="B146"/>
  <c r="C146"/>
  <c r="D146"/>
  <c r="G146" s="1"/>
  <c r="B109"/>
  <c r="C109"/>
  <c r="D109"/>
  <c r="G109" s="1"/>
  <c r="B110"/>
  <c r="C110"/>
  <c r="D110"/>
  <c r="G110" s="1"/>
  <c r="B111"/>
  <c r="C111"/>
  <c r="D111"/>
  <c r="G111" s="1"/>
  <c r="B112"/>
  <c r="C112"/>
  <c r="D112"/>
  <c r="G112" s="1"/>
  <c r="B113"/>
  <c r="C113"/>
  <c r="D113"/>
  <c r="G113" s="1"/>
  <c r="B114"/>
  <c r="C114"/>
  <c r="D114"/>
  <c r="G114" s="1"/>
  <c r="B115"/>
  <c r="C115"/>
  <c r="D115"/>
  <c r="G115" s="1"/>
  <c r="B116"/>
  <c r="C116"/>
  <c r="D116"/>
  <c r="G116" s="1"/>
  <c r="B117"/>
  <c r="C117"/>
  <c r="D117"/>
  <c r="G117" s="1"/>
  <c r="B80"/>
  <c r="C80"/>
  <c r="D80"/>
  <c r="B81"/>
  <c r="C81"/>
  <c r="D81"/>
  <c r="B82"/>
  <c r="C82"/>
  <c r="D82"/>
  <c r="B83"/>
  <c r="C83"/>
  <c r="D83"/>
  <c r="B84"/>
  <c r="C84"/>
  <c r="D84"/>
  <c r="B85"/>
  <c r="C85"/>
  <c r="D85"/>
  <c r="B86"/>
  <c r="C86"/>
  <c r="D86"/>
  <c r="B87"/>
  <c r="C87"/>
  <c r="D87"/>
  <c r="B88"/>
  <c r="C88"/>
  <c r="D88"/>
  <c r="G80"/>
  <c r="G81"/>
  <c r="G82"/>
  <c r="G83"/>
  <c r="G84"/>
  <c r="G85"/>
  <c r="G86"/>
  <c r="G87"/>
  <c r="G88"/>
  <c r="B51"/>
  <c r="C51"/>
  <c r="D51"/>
  <c r="B52"/>
  <c r="C52"/>
  <c r="D52"/>
  <c r="B53"/>
  <c r="C53"/>
  <c r="D53"/>
  <c r="B54"/>
  <c r="C54"/>
  <c r="D54"/>
  <c r="B55"/>
  <c r="C55"/>
  <c r="D55"/>
  <c r="B56"/>
  <c r="C56"/>
  <c r="D56"/>
  <c r="B57"/>
  <c r="C57"/>
  <c r="D57"/>
  <c r="B58"/>
  <c r="C58"/>
  <c r="D58"/>
  <c r="B59"/>
  <c r="C59"/>
  <c r="D59"/>
  <c r="G51"/>
  <c r="G52"/>
  <c r="G53"/>
  <c r="G54"/>
  <c r="G55"/>
  <c r="G56"/>
  <c r="G57"/>
  <c r="G58"/>
  <c r="G59"/>
  <c r="B22"/>
  <c r="C22"/>
  <c r="D22"/>
  <c r="G22" s="1"/>
  <c r="B23"/>
  <c r="C23"/>
  <c r="D23"/>
  <c r="G23" s="1"/>
  <c r="B24"/>
  <c r="C24"/>
  <c r="D24"/>
  <c r="G24" s="1"/>
  <c r="B25"/>
  <c r="C25"/>
  <c r="D25"/>
  <c r="G25" s="1"/>
  <c r="B26"/>
  <c r="C26"/>
  <c r="D26"/>
  <c r="G26" s="1"/>
  <c r="B27"/>
  <c r="C27"/>
  <c r="D27"/>
  <c r="G27" s="1"/>
  <c r="B28"/>
  <c r="C28"/>
  <c r="D28"/>
  <c r="G28" s="1"/>
  <c r="B29"/>
  <c r="C29"/>
  <c r="D29"/>
  <c r="G29" s="1"/>
  <c r="B30"/>
  <c r="C30"/>
  <c r="D30"/>
  <c r="G30" s="1"/>
  <c r="C254" i="20"/>
  <c r="D254" s="1"/>
  <c r="C255"/>
  <c r="D255" s="1"/>
  <c r="C256"/>
  <c r="D256" s="1"/>
  <c r="C257"/>
  <c r="D257" s="1"/>
  <c r="C258"/>
  <c r="D258" s="1"/>
  <c r="C259"/>
  <c r="D259" s="1"/>
  <c r="C260"/>
  <c r="D260" s="1"/>
  <c r="C261"/>
  <c r="D261" s="1"/>
  <c r="C262"/>
  <c r="D262" s="1"/>
  <c r="C225"/>
  <c r="D225" s="1"/>
  <c r="C226"/>
  <c r="D226" s="1"/>
  <c r="C227"/>
  <c r="D227" s="1"/>
  <c r="C228"/>
  <c r="D228" s="1"/>
  <c r="C229"/>
  <c r="D229" s="1"/>
  <c r="C230"/>
  <c r="D230" s="1"/>
  <c r="C231"/>
  <c r="D231" s="1"/>
  <c r="C232"/>
  <c r="D232" s="1"/>
  <c r="C233"/>
  <c r="D233" s="1"/>
  <c r="C196"/>
  <c r="D196" s="1"/>
  <c r="C197"/>
  <c r="D197" s="1"/>
  <c r="C198"/>
  <c r="D198" s="1"/>
  <c r="C199"/>
  <c r="D199" s="1"/>
  <c r="C200"/>
  <c r="D200" s="1"/>
  <c r="C201"/>
  <c r="D201" s="1"/>
  <c r="C202"/>
  <c r="D202" s="1"/>
  <c r="C203"/>
  <c r="D203" s="1"/>
  <c r="C204"/>
  <c r="D204" s="1"/>
  <c r="C167"/>
  <c r="D167" s="1"/>
  <c r="C168"/>
  <c r="D168" s="1"/>
  <c r="C169"/>
  <c r="D169" s="1"/>
  <c r="C170"/>
  <c r="D170" s="1"/>
  <c r="C171"/>
  <c r="D171" s="1"/>
  <c r="C172"/>
  <c r="D172" s="1"/>
  <c r="C173"/>
  <c r="D173" s="1"/>
  <c r="C174"/>
  <c r="D174" s="1"/>
  <c r="C175"/>
  <c r="D175" s="1"/>
  <c r="C138"/>
  <c r="D138" s="1"/>
  <c r="C139"/>
  <c r="D139" s="1"/>
  <c r="C140"/>
  <c r="D140" s="1"/>
  <c r="C141"/>
  <c r="D141" s="1"/>
  <c r="C142"/>
  <c r="D142" s="1"/>
  <c r="C143"/>
  <c r="D143" s="1"/>
  <c r="C144"/>
  <c r="D144" s="1"/>
  <c r="C145"/>
  <c r="D145" s="1"/>
  <c r="C146"/>
  <c r="D146" s="1"/>
  <c r="C109"/>
  <c r="D109" s="1"/>
  <c r="C110"/>
  <c r="D110" s="1"/>
  <c r="C111"/>
  <c r="D111" s="1"/>
  <c r="C112"/>
  <c r="D112" s="1"/>
  <c r="C113"/>
  <c r="D113" s="1"/>
  <c r="C114"/>
  <c r="D114" s="1"/>
  <c r="C115"/>
  <c r="D115" s="1"/>
  <c r="C116"/>
  <c r="D116" s="1"/>
  <c r="C117"/>
  <c r="D117" s="1"/>
  <c r="C80"/>
  <c r="D80" s="1"/>
  <c r="C81"/>
  <c r="D81" s="1"/>
  <c r="C82"/>
  <c r="D82" s="1"/>
  <c r="C83"/>
  <c r="D83" s="1"/>
  <c r="C84"/>
  <c r="D84" s="1"/>
  <c r="C85"/>
  <c r="D85" s="1"/>
  <c r="C86"/>
  <c r="D86" s="1"/>
  <c r="C87"/>
  <c r="D87" s="1"/>
  <c r="C88"/>
  <c r="D88" s="1"/>
  <c r="C51"/>
  <c r="D51" s="1"/>
  <c r="C52"/>
  <c r="D52" s="1"/>
  <c r="C53"/>
  <c r="D53" s="1"/>
  <c r="C54"/>
  <c r="D54" s="1"/>
  <c r="C55"/>
  <c r="D55" s="1"/>
  <c r="C56"/>
  <c r="D56" s="1"/>
  <c r="C57"/>
  <c r="D57" s="1"/>
  <c r="C58"/>
  <c r="D58" s="1"/>
  <c r="C59"/>
  <c r="D59" s="1"/>
  <c r="C283"/>
  <c r="D283" s="1"/>
  <c r="C284"/>
  <c r="D284" s="1"/>
  <c r="C285"/>
  <c r="D285" s="1"/>
  <c r="C286"/>
  <c r="D286" s="1"/>
  <c r="C287"/>
  <c r="D287" s="1"/>
  <c r="C288"/>
  <c r="D288" s="1"/>
  <c r="C289"/>
  <c r="D289" s="1"/>
  <c r="C290"/>
  <c r="D290" s="1"/>
  <c r="C291"/>
  <c r="D291" s="1"/>
  <c r="C22"/>
  <c r="D22" s="1"/>
  <c r="C23"/>
  <c r="D23" s="1"/>
  <c r="C24"/>
  <c r="D24" s="1"/>
  <c r="C25"/>
  <c r="D25" s="1"/>
  <c r="C26"/>
  <c r="D26" s="1"/>
  <c r="C27"/>
  <c r="D27" s="1"/>
  <c r="C28"/>
  <c r="D28" s="1"/>
  <c r="C29"/>
  <c r="D29" s="1"/>
  <c r="C30"/>
  <c r="D30" s="1"/>
  <c r="C2" i="25"/>
  <c r="AF111" i="24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E105"/>
  <c r="D105"/>
  <c r="C105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C104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N103"/>
  <c r="M103"/>
  <c r="L103"/>
  <c r="K103"/>
  <c r="J103"/>
  <c r="I103"/>
  <c r="H103"/>
  <c r="G103"/>
  <c r="F103"/>
  <c r="E103"/>
  <c r="D103"/>
  <c r="C103"/>
  <c r="AF102"/>
  <c r="AE102"/>
  <c r="AD102"/>
  <c r="AC102"/>
  <c r="AB102"/>
  <c r="AA102"/>
  <c r="Z102"/>
  <c r="Y102"/>
  <c r="AN50" s="1"/>
  <c r="X102"/>
  <c r="W102"/>
  <c r="AL50" s="1"/>
  <c r="V102"/>
  <c r="U102"/>
  <c r="AJ50" s="1"/>
  <c r="T102"/>
  <c r="S102"/>
  <c r="AN49" s="1"/>
  <c r="R102"/>
  <c r="Q102"/>
  <c r="AL49" s="1"/>
  <c r="P102"/>
  <c r="O102"/>
  <c r="AJ49" s="1"/>
  <c r="N102"/>
  <c r="AO48" s="1"/>
  <c r="M102"/>
  <c r="AN48" s="1"/>
  <c r="L102"/>
  <c r="AM48" s="1"/>
  <c r="K102"/>
  <c r="AL48" s="1"/>
  <c r="J102"/>
  <c r="AK48" s="1"/>
  <c r="I102"/>
  <c r="AJ48" s="1"/>
  <c r="H102"/>
  <c r="AO47" s="1"/>
  <c r="G102"/>
  <c r="AN47" s="1"/>
  <c r="F102"/>
  <c r="AM47" s="1"/>
  <c r="E102"/>
  <c r="AL47" s="1"/>
  <c r="D102"/>
  <c r="AK47" s="1"/>
  <c r="C102"/>
  <c r="AJ47" s="1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C99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C98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C97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C96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C95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AF91"/>
  <c r="AO46" s="1"/>
  <c r="AE91"/>
  <c r="AN46" s="1"/>
  <c r="AD91"/>
  <c r="AM46" s="1"/>
  <c r="AC91"/>
  <c r="AL46" s="1"/>
  <c r="AB91"/>
  <c r="AK46" s="1"/>
  <c r="AA91"/>
  <c r="AJ46" s="1"/>
  <c r="Z91"/>
  <c r="AO45" s="1"/>
  <c r="Y91"/>
  <c r="AN45" s="1"/>
  <c r="X91"/>
  <c r="AM45" s="1"/>
  <c r="W91"/>
  <c r="AL45" s="1"/>
  <c r="V91"/>
  <c r="AK45" s="1"/>
  <c r="U91"/>
  <c r="AJ45" s="1"/>
  <c r="T91"/>
  <c r="AO44" s="1"/>
  <c r="S91"/>
  <c r="AN44" s="1"/>
  <c r="R91"/>
  <c r="AM44" s="1"/>
  <c r="Q91"/>
  <c r="AL44" s="1"/>
  <c r="P91"/>
  <c r="AK44" s="1"/>
  <c r="O91"/>
  <c r="AJ44" s="1"/>
  <c r="N91"/>
  <c r="M91"/>
  <c r="L91"/>
  <c r="K91"/>
  <c r="J91"/>
  <c r="I91"/>
  <c r="H91"/>
  <c r="G91"/>
  <c r="F91"/>
  <c r="E91"/>
  <c r="D91"/>
  <c r="C91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C88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C87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N86"/>
  <c r="M86"/>
  <c r="L86"/>
  <c r="K86"/>
  <c r="J86"/>
  <c r="I86"/>
  <c r="H86"/>
  <c r="G86"/>
  <c r="F86"/>
  <c r="E86"/>
  <c r="D86"/>
  <c r="C86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85"/>
  <c r="C85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C84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C83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C82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AF80"/>
  <c r="AO41" s="1"/>
  <c r="AE80"/>
  <c r="AN41" s="1"/>
  <c r="AD80"/>
  <c r="AM41" s="1"/>
  <c r="AC80"/>
  <c r="AL41" s="1"/>
  <c r="AB80"/>
  <c r="AK41" s="1"/>
  <c r="AA80"/>
  <c r="AJ41" s="1"/>
  <c r="Z80"/>
  <c r="AO40" s="1"/>
  <c r="Y80"/>
  <c r="AN40" s="1"/>
  <c r="X80"/>
  <c r="AM40" s="1"/>
  <c r="W80"/>
  <c r="AL40" s="1"/>
  <c r="V80"/>
  <c r="AK40" s="1"/>
  <c r="U80"/>
  <c r="AJ40" s="1"/>
  <c r="T80"/>
  <c r="AO39" s="1"/>
  <c r="S80"/>
  <c r="AN39" s="1"/>
  <c r="R80"/>
  <c r="AM39" s="1"/>
  <c r="Q80"/>
  <c r="AL39" s="1"/>
  <c r="P80"/>
  <c r="AK39" s="1"/>
  <c r="O80"/>
  <c r="AJ39" s="1"/>
  <c r="N80"/>
  <c r="AO38" s="1"/>
  <c r="M80"/>
  <c r="AN38" s="1"/>
  <c r="L80"/>
  <c r="AM38" s="1"/>
  <c r="K80"/>
  <c r="AL38" s="1"/>
  <c r="J80"/>
  <c r="AK38" s="1"/>
  <c r="I80"/>
  <c r="AJ38" s="1"/>
  <c r="H80"/>
  <c r="AO37" s="1"/>
  <c r="G80"/>
  <c r="AN37" s="1"/>
  <c r="F80"/>
  <c r="AM37" s="1"/>
  <c r="E80"/>
  <c r="AL37" s="1"/>
  <c r="D80"/>
  <c r="AK37" s="1"/>
  <c r="C80"/>
  <c r="AJ37" s="1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C78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C74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C73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C72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N70"/>
  <c r="M70"/>
  <c r="L70"/>
  <c r="K70"/>
  <c r="J70"/>
  <c r="I70"/>
  <c r="H70"/>
  <c r="G70"/>
  <c r="F70"/>
  <c r="E70"/>
  <c r="D70"/>
  <c r="C70"/>
  <c r="AF69"/>
  <c r="AO36" s="1"/>
  <c r="AE69"/>
  <c r="AN36" s="1"/>
  <c r="AD69"/>
  <c r="AM36" s="1"/>
  <c r="AC69"/>
  <c r="AL36" s="1"/>
  <c r="AB69"/>
  <c r="AK36" s="1"/>
  <c r="AA69"/>
  <c r="AJ36" s="1"/>
  <c r="Z69"/>
  <c r="AO35" s="1"/>
  <c r="Y69"/>
  <c r="AN35" s="1"/>
  <c r="X69"/>
  <c r="AM35" s="1"/>
  <c r="W69"/>
  <c r="AL35" s="1"/>
  <c r="V69"/>
  <c r="AK35" s="1"/>
  <c r="U69"/>
  <c r="AJ35" s="1"/>
  <c r="T69"/>
  <c r="AO34" s="1"/>
  <c r="S69"/>
  <c r="AN34" s="1"/>
  <c r="R69"/>
  <c r="AM34" s="1"/>
  <c r="Q69"/>
  <c r="AL34" s="1"/>
  <c r="P69"/>
  <c r="AK34" s="1"/>
  <c r="O69"/>
  <c r="AJ34" s="1"/>
  <c r="N69"/>
  <c r="AO33" s="1"/>
  <c r="M69"/>
  <c r="AN33" s="1"/>
  <c r="L69"/>
  <c r="AM33" s="1"/>
  <c r="K69"/>
  <c r="AL33" s="1"/>
  <c r="J69"/>
  <c r="AK33" s="1"/>
  <c r="I69"/>
  <c r="H69"/>
  <c r="AO32" s="1"/>
  <c r="G69"/>
  <c r="AN32" s="1"/>
  <c r="F69"/>
  <c r="AM32" s="1"/>
  <c r="E69"/>
  <c r="AL32" s="1"/>
  <c r="D69"/>
  <c r="AK32" s="1"/>
  <c r="C69"/>
  <c r="AJ32" s="1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C66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C64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C62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AF58"/>
  <c r="AO31" s="1"/>
  <c r="AE58"/>
  <c r="AN31" s="1"/>
  <c r="AD58"/>
  <c r="AM31" s="1"/>
  <c r="AC58"/>
  <c r="AL31" s="1"/>
  <c r="AB58"/>
  <c r="AK31" s="1"/>
  <c r="AA58"/>
  <c r="AJ31" s="1"/>
  <c r="Z58"/>
  <c r="AO30" s="1"/>
  <c r="Y58"/>
  <c r="AN30" s="1"/>
  <c r="X58"/>
  <c r="AM30" s="1"/>
  <c r="W58"/>
  <c r="AL30" s="1"/>
  <c r="V58"/>
  <c r="AK30" s="1"/>
  <c r="U58"/>
  <c r="AJ30" s="1"/>
  <c r="T58"/>
  <c r="AO29" s="1"/>
  <c r="S58"/>
  <c r="AN29" s="1"/>
  <c r="R58"/>
  <c r="AM29" s="1"/>
  <c r="Q58"/>
  <c r="AL29" s="1"/>
  <c r="P58"/>
  <c r="AK29" s="1"/>
  <c r="O58"/>
  <c r="AJ29" s="1"/>
  <c r="N58"/>
  <c r="AO28" s="1"/>
  <c r="M58"/>
  <c r="AN28" s="1"/>
  <c r="L58"/>
  <c r="AM28" s="1"/>
  <c r="K58"/>
  <c r="AL28" s="1"/>
  <c r="J58"/>
  <c r="AK28" s="1"/>
  <c r="I58"/>
  <c r="AJ28" s="1"/>
  <c r="H58"/>
  <c r="AO27" s="1"/>
  <c r="G58"/>
  <c r="AN27" s="1"/>
  <c r="F58"/>
  <c r="AM27" s="1"/>
  <c r="E58"/>
  <c r="AL27" s="1"/>
  <c r="D58"/>
  <c r="AK27" s="1"/>
  <c r="C58"/>
  <c r="AJ27" s="1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C56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D55"/>
  <c r="C55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C54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C53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52"/>
  <c r="C52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51"/>
  <c r="C51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C50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49"/>
  <c r="C49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C48"/>
  <c r="AF47"/>
  <c r="AO26" s="1"/>
  <c r="AE47"/>
  <c r="AN26" s="1"/>
  <c r="AD47"/>
  <c r="AM26" s="1"/>
  <c r="AC47"/>
  <c r="AL26" s="1"/>
  <c r="AB47"/>
  <c r="AK26" s="1"/>
  <c r="AA47"/>
  <c r="AJ26" s="1"/>
  <c r="Z47"/>
  <c r="AO25" s="1"/>
  <c r="Y47"/>
  <c r="AN25" s="1"/>
  <c r="X47"/>
  <c r="AM25" s="1"/>
  <c r="W47"/>
  <c r="AL25" s="1"/>
  <c r="V47"/>
  <c r="AK25" s="1"/>
  <c r="U47"/>
  <c r="AJ25" s="1"/>
  <c r="T47"/>
  <c r="AO24" s="1"/>
  <c r="S47"/>
  <c r="AN24" s="1"/>
  <c r="R47"/>
  <c r="AM24" s="1"/>
  <c r="Q47"/>
  <c r="AL24" s="1"/>
  <c r="P47"/>
  <c r="AK24" s="1"/>
  <c r="O47"/>
  <c r="AJ24" s="1"/>
  <c r="N47"/>
  <c r="AO23" s="1"/>
  <c r="M47"/>
  <c r="AN23" s="1"/>
  <c r="L47"/>
  <c r="AM23" s="1"/>
  <c r="K47"/>
  <c r="AL23" s="1"/>
  <c r="J47"/>
  <c r="AK23" s="1"/>
  <c r="I47"/>
  <c r="AJ23" s="1"/>
  <c r="H47"/>
  <c r="AO22" s="1"/>
  <c r="G47"/>
  <c r="AN22" s="1"/>
  <c r="F47"/>
  <c r="AM22" s="1"/>
  <c r="E47"/>
  <c r="AL22" s="1"/>
  <c r="D47"/>
  <c r="AK22" s="1"/>
  <c r="C47"/>
  <c r="AJ22" s="1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45"/>
  <c r="C45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44"/>
  <c r="C44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43"/>
  <c r="C43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42"/>
  <c r="C42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AF36"/>
  <c r="AO21" s="1"/>
  <c r="AE36"/>
  <c r="AN21" s="1"/>
  <c r="AD36"/>
  <c r="AM21" s="1"/>
  <c r="AC36"/>
  <c r="AL21" s="1"/>
  <c r="AB36"/>
  <c r="AK21" s="1"/>
  <c r="AA36"/>
  <c r="AJ21" s="1"/>
  <c r="Z36"/>
  <c r="AO20" s="1"/>
  <c r="Y36"/>
  <c r="AN20" s="1"/>
  <c r="X36"/>
  <c r="AM20" s="1"/>
  <c r="W36"/>
  <c r="AL20" s="1"/>
  <c r="V36"/>
  <c r="AK20" s="1"/>
  <c r="U36"/>
  <c r="AJ20" s="1"/>
  <c r="T36"/>
  <c r="AO19" s="1"/>
  <c r="S36"/>
  <c r="AN19" s="1"/>
  <c r="R36"/>
  <c r="AM19" s="1"/>
  <c r="Q36"/>
  <c r="AL19" s="1"/>
  <c r="P36"/>
  <c r="AK19" s="1"/>
  <c r="O36"/>
  <c r="AJ19" s="1"/>
  <c r="N36"/>
  <c r="AO18" s="1"/>
  <c r="M36"/>
  <c r="AN18" s="1"/>
  <c r="L36"/>
  <c r="AM18" s="1"/>
  <c r="K36"/>
  <c r="AL18" s="1"/>
  <c r="J36"/>
  <c r="AK18" s="1"/>
  <c r="I36"/>
  <c r="AJ18" s="1"/>
  <c r="H36"/>
  <c r="G36"/>
  <c r="F36"/>
  <c r="E36"/>
  <c r="D36"/>
  <c r="C36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AF25"/>
  <c r="AO16" s="1"/>
  <c r="AE25"/>
  <c r="AN16" s="1"/>
  <c r="AD25"/>
  <c r="AM16" s="1"/>
  <c r="AC25"/>
  <c r="AL16" s="1"/>
  <c r="AB25"/>
  <c r="AK16" s="1"/>
  <c r="AA25"/>
  <c r="AJ16" s="1"/>
  <c r="Z25"/>
  <c r="AO15" s="1"/>
  <c r="Y25"/>
  <c r="AN15" s="1"/>
  <c r="X25"/>
  <c r="AM15" s="1"/>
  <c r="W25"/>
  <c r="AL15" s="1"/>
  <c r="V25"/>
  <c r="AK15" s="1"/>
  <c r="U25"/>
  <c r="AJ15" s="1"/>
  <c r="T25"/>
  <c r="AO14" s="1"/>
  <c r="S25"/>
  <c r="AN14" s="1"/>
  <c r="R25"/>
  <c r="AM14" s="1"/>
  <c r="Q25"/>
  <c r="AL14" s="1"/>
  <c r="P25"/>
  <c r="AK14" s="1"/>
  <c r="O25"/>
  <c r="AJ14" s="1"/>
  <c r="N25"/>
  <c r="AO13" s="1"/>
  <c r="M25"/>
  <c r="AN13" s="1"/>
  <c r="L25"/>
  <c r="AM13" s="1"/>
  <c r="K25"/>
  <c r="AL13" s="1"/>
  <c r="J25"/>
  <c r="AK13" s="1"/>
  <c r="I25"/>
  <c r="AJ13" s="1"/>
  <c r="H34"/>
  <c r="G34"/>
  <c r="F34"/>
  <c r="E34"/>
  <c r="D34"/>
  <c r="C34"/>
  <c r="H33"/>
  <c r="G33"/>
  <c r="F33"/>
  <c r="E33"/>
  <c r="D33"/>
  <c r="C33"/>
  <c r="H32"/>
  <c r="G32"/>
  <c r="F32"/>
  <c r="E32"/>
  <c r="D32"/>
  <c r="C32"/>
  <c r="H31"/>
  <c r="G31"/>
  <c r="F31"/>
  <c r="E31"/>
  <c r="D31"/>
  <c r="C31"/>
  <c r="H30"/>
  <c r="G30"/>
  <c r="F30"/>
  <c r="E30"/>
  <c r="D30"/>
  <c r="C30"/>
  <c r="H29"/>
  <c r="G29"/>
  <c r="F29"/>
  <c r="E29"/>
  <c r="D29"/>
  <c r="C29"/>
  <c r="H28"/>
  <c r="G28"/>
  <c r="F28"/>
  <c r="E28"/>
  <c r="D28"/>
  <c r="C28"/>
  <c r="H27"/>
  <c r="G27"/>
  <c r="F27"/>
  <c r="E27"/>
  <c r="D27"/>
  <c r="C27"/>
  <c r="H26"/>
  <c r="G26"/>
  <c r="F26"/>
  <c r="E26"/>
  <c r="D26"/>
  <c r="C26"/>
  <c r="H25"/>
  <c r="AO12" s="1"/>
  <c r="G25"/>
  <c r="AN12" s="1"/>
  <c r="F25"/>
  <c r="AM12" s="1"/>
  <c r="E25"/>
  <c r="AL12" s="1"/>
  <c r="D25"/>
  <c r="AK12" s="1"/>
  <c r="C25"/>
  <c r="AJ12" s="1"/>
  <c r="AF23"/>
  <c r="AF22"/>
  <c r="AF21"/>
  <c r="AF20"/>
  <c r="AF19"/>
  <c r="AF18"/>
  <c r="AF17"/>
  <c r="AF16"/>
  <c r="AF15"/>
  <c r="AF14"/>
  <c r="AE23"/>
  <c r="AE22"/>
  <c r="AE21"/>
  <c r="AE20"/>
  <c r="AE19"/>
  <c r="AE18"/>
  <c r="AE17"/>
  <c r="AE16"/>
  <c r="AE15"/>
  <c r="AE14"/>
  <c r="AD23"/>
  <c r="AD22"/>
  <c r="AD21"/>
  <c r="AD20"/>
  <c r="AD19"/>
  <c r="AD18"/>
  <c r="AD17"/>
  <c r="AD16"/>
  <c r="AD15"/>
  <c r="AD14"/>
  <c r="AC23"/>
  <c r="AC22"/>
  <c r="AC21"/>
  <c r="AC20"/>
  <c r="AC19"/>
  <c r="AC18"/>
  <c r="AC17"/>
  <c r="AC16"/>
  <c r="AC15"/>
  <c r="AC14"/>
  <c r="AB23"/>
  <c r="AB22"/>
  <c r="AB21"/>
  <c r="AB20"/>
  <c r="AB19"/>
  <c r="AB18"/>
  <c r="AB17"/>
  <c r="AB16"/>
  <c r="AB15"/>
  <c r="AB14"/>
  <c r="AA23"/>
  <c r="AA22"/>
  <c r="AA21"/>
  <c r="AA20"/>
  <c r="AA19"/>
  <c r="AA18"/>
  <c r="AA17"/>
  <c r="AA16"/>
  <c r="AA15"/>
  <c r="AA14"/>
  <c r="Z23"/>
  <c r="Z22"/>
  <c r="Z21"/>
  <c r="Z20"/>
  <c r="Z19"/>
  <c r="Z18"/>
  <c r="Z17"/>
  <c r="Z16"/>
  <c r="Z15"/>
  <c r="Z14"/>
  <c r="Y23"/>
  <c r="Y22"/>
  <c r="Y21"/>
  <c r="Y20"/>
  <c r="Y19"/>
  <c r="Y18"/>
  <c r="Y17"/>
  <c r="Y16"/>
  <c r="Y15"/>
  <c r="Y14"/>
  <c r="X23"/>
  <c r="X22"/>
  <c r="X21"/>
  <c r="X20"/>
  <c r="X19"/>
  <c r="X18"/>
  <c r="X17"/>
  <c r="X16"/>
  <c r="X15"/>
  <c r="X14"/>
  <c r="W23"/>
  <c r="W22"/>
  <c r="W21"/>
  <c r="W20"/>
  <c r="W19"/>
  <c r="W18"/>
  <c r="W17"/>
  <c r="W16"/>
  <c r="W15"/>
  <c r="W14"/>
  <c r="V23"/>
  <c r="V22"/>
  <c r="V21"/>
  <c r="V20"/>
  <c r="V19"/>
  <c r="V18"/>
  <c r="V17"/>
  <c r="V16"/>
  <c r="V15"/>
  <c r="V14"/>
  <c r="U23"/>
  <c r="U22"/>
  <c r="U21"/>
  <c r="U20"/>
  <c r="U19"/>
  <c r="U18"/>
  <c r="U17"/>
  <c r="U16"/>
  <c r="U15"/>
  <c r="U14"/>
  <c r="T23"/>
  <c r="T22"/>
  <c r="T21"/>
  <c r="T20"/>
  <c r="T19"/>
  <c r="T18"/>
  <c r="T17"/>
  <c r="T16"/>
  <c r="T15"/>
  <c r="T14"/>
  <c r="S23"/>
  <c r="S22"/>
  <c r="S21"/>
  <c r="S20"/>
  <c r="S19"/>
  <c r="S18"/>
  <c r="S17"/>
  <c r="S16"/>
  <c r="S15"/>
  <c r="S14"/>
  <c r="R23"/>
  <c r="R22"/>
  <c r="R21"/>
  <c r="R20"/>
  <c r="R19"/>
  <c r="R18"/>
  <c r="R17"/>
  <c r="R16"/>
  <c r="R15"/>
  <c r="R14"/>
  <c r="Q23"/>
  <c r="Q22"/>
  <c r="Q21"/>
  <c r="Q20"/>
  <c r="Q19"/>
  <c r="Q18"/>
  <c r="Q17"/>
  <c r="Q16"/>
  <c r="Q15"/>
  <c r="Q14"/>
  <c r="P23"/>
  <c r="P22"/>
  <c r="P21"/>
  <c r="P20"/>
  <c r="P19"/>
  <c r="P18"/>
  <c r="P17"/>
  <c r="P16"/>
  <c r="P15"/>
  <c r="P14"/>
  <c r="O23"/>
  <c r="O22"/>
  <c r="O21"/>
  <c r="O20"/>
  <c r="O19"/>
  <c r="O18"/>
  <c r="O17"/>
  <c r="O16"/>
  <c r="O15"/>
  <c r="O14"/>
  <c r="N23"/>
  <c r="N22"/>
  <c r="N21"/>
  <c r="N20"/>
  <c r="N19"/>
  <c r="N18"/>
  <c r="N17"/>
  <c r="N16"/>
  <c r="N15"/>
  <c r="N14"/>
  <c r="M23"/>
  <c r="M22"/>
  <c r="M21"/>
  <c r="M20"/>
  <c r="M19"/>
  <c r="M18"/>
  <c r="M17"/>
  <c r="M16"/>
  <c r="M15"/>
  <c r="M14"/>
  <c r="L23"/>
  <c r="L22"/>
  <c r="L21"/>
  <c r="L20"/>
  <c r="L19"/>
  <c r="L18"/>
  <c r="L17"/>
  <c r="L16"/>
  <c r="L15"/>
  <c r="L14"/>
  <c r="K23"/>
  <c r="K22"/>
  <c r="K21"/>
  <c r="K20"/>
  <c r="K19"/>
  <c r="K18"/>
  <c r="K17"/>
  <c r="K16"/>
  <c r="K15"/>
  <c r="K14"/>
  <c r="J23"/>
  <c r="J22"/>
  <c r="J21"/>
  <c r="J20"/>
  <c r="J19"/>
  <c r="J18"/>
  <c r="J17"/>
  <c r="J16"/>
  <c r="J15"/>
  <c r="J14"/>
  <c r="I23"/>
  <c r="I22"/>
  <c r="I21"/>
  <c r="I20"/>
  <c r="I19"/>
  <c r="I18"/>
  <c r="I17"/>
  <c r="I16"/>
  <c r="I15"/>
  <c r="I14"/>
  <c r="H23"/>
  <c r="H22"/>
  <c r="H21"/>
  <c r="H20"/>
  <c r="H19"/>
  <c r="H18"/>
  <c r="H17"/>
  <c r="H16"/>
  <c r="H15"/>
  <c r="H14"/>
  <c r="G23"/>
  <c r="G22"/>
  <c r="G21"/>
  <c r="G20"/>
  <c r="G19"/>
  <c r="G18"/>
  <c r="G17"/>
  <c r="G16"/>
  <c r="G15"/>
  <c r="G14"/>
  <c r="F23"/>
  <c r="F22"/>
  <c r="F21"/>
  <c r="F20"/>
  <c r="F19"/>
  <c r="F18"/>
  <c r="F17"/>
  <c r="F16"/>
  <c r="F15"/>
  <c r="F14"/>
  <c r="E23"/>
  <c r="E22"/>
  <c r="E21"/>
  <c r="E20"/>
  <c r="E19"/>
  <c r="E18"/>
  <c r="E17"/>
  <c r="E16"/>
  <c r="E15"/>
  <c r="E14"/>
  <c r="D14"/>
  <c r="D23"/>
  <c r="D22"/>
  <c r="D21"/>
  <c r="D20"/>
  <c r="D19"/>
  <c r="D18"/>
  <c r="D17"/>
  <c r="D16"/>
  <c r="D15"/>
  <c r="C23"/>
  <c r="C22"/>
  <c r="C21"/>
  <c r="C20"/>
  <c r="C19"/>
  <c r="C18"/>
  <c r="C17"/>
  <c r="C16"/>
  <c r="C15"/>
  <c r="C14"/>
  <c r="C24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C9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7"/>
  <c r="C7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C5"/>
  <c r="AF4"/>
  <c r="AE4"/>
  <c r="AD4"/>
  <c r="AC4"/>
  <c r="AB4"/>
  <c r="AA4"/>
  <c r="Z4"/>
  <c r="Y4"/>
  <c r="X4"/>
  <c r="W4"/>
  <c r="V4"/>
  <c r="U4"/>
  <c r="T4"/>
  <c r="S4"/>
  <c r="R4"/>
  <c r="Q4"/>
  <c r="P4"/>
  <c r="O4"/>
  <c r="N4"/>
  <c r="M4"/>
  <c r="L4"/>
  <c r="K4"/>
  <c r="J4"/>
  <c r="I4"/>
  <c r="H4"/>
  <c r="G4"/>
  <c r="F4"/>
  <c r="E4"/>
  <c r="D4"/>
  <c r="C4"/>
  <c r="AF3"/>
  <c r="AO6" s="1"/>
  <c r="AE3"/>
  <c r="AN6" s="1"/>
  <c r="AD3"/>
  <c r="AM6" s="1"/>
  <c r="AC3"/>
  <c r="AL6" s="1"/>
  <c r="AB3"/>
  <c r="AK6" s="1"/>
  <c r="AA3"/>
  <c r="AJ6" s="1"/>
  <c r="Z3"/>
  <c r="AO5" s="1"/>
  <c r="Y3"/>
  <c r="AN5" s="1"/>
  <c r="X3"/>
  <c r="AM5" s="1"/>
  <c r="W3"/>
  <c r="AL5" s="1"/>
  <c r="V3"/>
  <c r="AK5" s="1"/>
  <c r="U3"/>
  <c r="AJ5" s="1"/>
  <c r="T3"/>
  <c r="AO4" s="1"/>
  <c r="S3"/>
  <c r="AN4" s="1"/>
  <c r="R3"/>
  <c r="AM4" s="1"/>
  <c r="Q3"/>
  <c r="AL4" s="1"/>
  <c r="P3"/>
  <c r="AK4" s="1"/>
  <c r="O3"/>
  <c r="AJ4" s="1"/>
  <c r="N3"/>
  <c r="AO3" s="1"/>
  <c r="M3"/>
  <c r="AN3" s="1"/>
  <c r="L3"/>
  <c r="AM3" s="1"/>
  <c r="K3"/>
  <c r="AL3" s="1"/>
  <c r="J3"/>
  <c r="AK3" s="1"/>
  <c r="I3"/>
  <c r="AJ3" s="1"/>
  <c r="H3"/>
  <c r="AO2" s="1"/>
  <c r="G3"/>
  <c r="AN2" s="1"/>
  <c r="F3"/>
  <c r="AM2" s="1"/>
  <c r="E3"/>
  <c r="AL2" s="1"/>
  <c r="D3"/>
  <c r="AK2" s="1"/>
  <c r="C3"/>
  <c r="AJ2" s="1"/>
  <c r="C2"/>
  <c r="I2"/>
  <c r="O2"/>
  <c r="U2"/>
  <c r="AA2"/>
  <c r="B3"/>
  <c r="B4"/>
  <c r="B5"/>
  <c r="B6"/>
  <c r="B7"/>
  <c r="B8"/>
  <c r="B9"/>
  <c r="B10"/>
  <c r="B11"/>
  <c r="B12"/>
  <c r="C13"/>
  <c r="I13"/>
  <c r="O13"/>
  <c r="U13"/>
  <c r="AI10" s="1"/>
  <c r="AA13"/>
  <c r="AI11" s="1"/>
  <c r="B14"/>
  <c r="B15"/>
  <c r="B16"/>
  <c r="B17"/>
  <c r="B18"/>
  <c r="B19"/>
  <c r="B20"/>
  <c r="B21"/>
  <c r="B22"/>
  <c r="B23"/>
  <c r="I24"/>
  <c r="O24"/>
  <c r="U24"/>
  <c r="AA24"/>
  <c r="B25"/>
  <c r="B26"/>
  <c r="B27"/>
  <c r="B28"/>
  <c r="B29"/>
  <c r="B30"/>
  <c r="B31"/>
  <c r="B32"/>
  <c r="B33"/>
  <c r="B34"/>
  <c r="C35"/>
  <c r="I35"/>
  <c r="O35"/>
  <c r="U35"/>
  <c r="AA35"/>
  <c r="B36"/>
  <c r="B37"/>
  <c r="B38"/>
  <c r="B39"/>
  <c r="B40"/>
  <c r="B41"/>
  <c r="B42"/>
  <c r="B43"/>
  <c r="B44"/>
  <c r="B45"/>
  <c r="C46"/>
  <c r="I46"/>
  <c r="O46"/>
  <c r="U46"/>
  <c r="AI25" s="1"/>
  <c r="AA46"/>
  <c r="AI26" s="1"/>
  <c r="B47"/>
  <c r="B48"/>
  <c r="B49"/>
  <c r="B50"/>
  <c r="B51"/>
  <c r="B52"/>
  <c r="B53"/>
  <c r="B54"/>
  <c r="B55"/>
  <c r="B56"/>
  <c r="C57"/>
  <c r="I57"/>
  <c r="O57"/>
  <c r="U57"/>
  <c r="AI30" s="1"/>
  <c r="AA57"/>
  <c r="AI31" s="1"/>
  <c r="B58"/>
  <c r="B59"/>
  <c r="B60"/>
  <c r="B61"/>
  <c r="B62"/>
  <c r="B63"/>
  <c r="B64"/>
  <c r="B65"/>
  <c r="B66"/>
  <c r="B67"/>
  <c r="C68"/>
  <c r="I68"/>
  <c r="O68"/>
  <c r="U68"/>
  <c r="AA68"/>
  <c r="B69"/>
  <c r="B70"/>
  <c r="B71"/>
  <c r="B72"/>
  <c r="B73"/>
  <c r="B74"/>
  <c r="B75"/>
  <c r="B76"/>
  <c r="B77"/>
  <c r="B78"/>
  <c r="C79"/>
  <c r="AI37" s="1"/>
  <c r="I79"/>
  <c r="AI38" s="1"/>
  <c r="O79"/>
  <c r="AI39" s="1"/>
  <c r="U79"/>
  <c r="AI40" s="1"/>
  <c r="AA79"/>
  <c r="AI41" s="1"/>
  <c r="B80"/>
  <c r="B81"/>
  <c r="B82"/>
  <c r="B83"/>
  <c r="B84"/>
  <c r="B85"/>
  <c r="B86"/>
  <c r="B87"/>
  <c r="B88"/>
  <c r="B89"/>
  <c r="C90"/>
  <c r="AI42" s="1"/>
  <c r="I90"/>
  <c r="AI43" s="1"/>
  <c r="O90"/>
  <c r="AI44" s="1"/>
  <c r="U90"/>
  <c r="AI45" s="1"/>
  <c r="AA90"/>
  <c r="AI46" s="1"/>
  <c r="B91"/>
  <c r="B92"/>
  <c r="B93"/>
  <c r="B94"/>
  <c r="B95"/>
  <c r="B96"/>
  <c r="B97"/>
  <c r="B98"/>
  <c r="B99"/>
  <c r="B100"/>
  <c r="C101"/>
  <c r="AI47" s="1"/>
  <c r="I101"/>
  <c r="AI48" s="1"/>
  <c r="O101"/>
  <c r="AI49" s="1"/>
  <c r="U101"/>
  <c r="AI50" s="1"/>
  <c r="AA101"/>
  <c r="AI51" s="1"/>
  <c r="B102"/>
  <c r="B103"/>
  <c r="B104"/>
  <c r="B105"/>
  <c r="B106"/>
  <c r="B107"/>
  <c r="B108"/>
  <c r="B109"/>
  <c r="B110"/>
  <c r="B111"/>
  <c r="AZ10"/>
  <c r="AZ11"/>
  <c r="AZ12"/>
  <c r="BJ2" i="19"/>
  <c r="BI2"/>
  <c r="BH2"/>
  <c r="E13" i="15"/>
  <c r="F9"/>
  <c r="U10" i="4"/>
  <c r="T10"/>
  <c r="U10" i="5"/>
  <c r="T10"/>
  <c r="U10" i="6"/>
  <c r="T10"/>
  <c r="U10" i="7"/>
  <c r="T10"/>
  <c r="U10" i="8"/>
  <c r="T10"/>
  <c r="U10" i="9"/>
  <c r="T10"/>
  <c r="U10" i="10"/>
  <c r="T10"/>
  <c r="U10" i="11"/>
  <c r="T10"/>
  <c r="U10" i="12"/>
  <c r="T10"/>
  <c r="U10" i="1"/>
  <c r="T10"/>
  <c r="S10" i="4"/>
  <c r="S10" i="5"/>
  <c r="S10" i="6"/>
  <c r="S10" i="7"/>
  <c r="S10" i="8"/>
  <c r="S10" i="9"/>
  <c r="S10" i="10"/>
  <c r="S10" i="11"/>
  <c r="S10" i="12"/>
  <c r="S10" i="1"/>
  <c r="R10" i="4"/>
  <c r="R10" i="5"/>
  <c r="R10" i="6"/>
  <c r="R10" i="7"/>
  <c r="R10" i="8"/>
  <c r="R10" i="9"/>
  <c r="R10" i="10"/>
  <c r="R10" i="11"/>
  <c r="R10" i="12"/>
  <c r="R10" i="1"/>
  <c r="Q10" i="4"/>
  <c r="Q10" i="5"/>
  <c r="Q10" i="6"/>
  <c r="Q10" i="7"/>
  <c r="Q10" i="8"/>
  <c r="Q10" i="9"/>
  <c r="Q10" i="10"/>
  <c r="Q10" i="11"/>
  <c r="Q10" i="12"/>
  <c r="Q10" i="1"/>
  <c r="P10" i="4"/>
  <c r="P10" i="5"/>
  <c r="P10" i="6"/>
  <c r="P10" i="7"/>
  <c r="P10" i="8"/>
  <c r="P10" i="9"/>
  <c r="P10" i="10"/>
  <c r="P10" i="11"/>
  <c r="P10" i="12"/>
  <c r="P10" i="1"/>
  <c r="O10" i="4"/>
  <c r="O10" i="5"/>
  <c r="O10" i="6"/>
  <c r="O10" i="7"/>
  <c r="O10" i="8"/>
  <c r="O10" i="9"/>
  <c r="O10" i="10"/>
  <c r="O10" i="11"/>
  <c r="O10" i="12"/>
  <c r="O10" i="1"/>
  <c r="N10" i="4"/>
  <c r="N10" i="5"/>
  <c r="N10" i="6"/>
  <c r="N10" i="7"/>
  <c r="N10" i="8"/>
  <c r="N10" i="9"/>
  <c r="N10" i="10"/>
  <c r="N10" i="11"/>
  <c r="N10" i="12"/>
  <c r="N10" i="1"/>
  <c r="M10" i="4"/>
  <c r="M10" i="5"/>
  <c r="M10" i="6"/>
  <c r="M10" i="7"/>
  <c r="M10" i="8"/>
  <c r="M10" i="9"/>
  <c r="M10" i="10"/>
  <c r="M10" i="11"/>
  <c r="M10" i="12"/>
  <c r="M10" i="1"/>
  <c r="L10" i="4"/>
  <c r="L10" i="5"/>
  <c r="L10" i="6"/>
  <c r="L10" i="7"/>
  <c r="L10" i="8"/>
  <c r="L10" i="9"/>
  <c r="L10" i="10"/>
  <c r="L10" i="11"/>
  <c r="L10" i="12"/>
  <c r="L10" i="1"/>
  <c r="K10" i="4"/>
  <c r="K10" i="5"/>
  <c r="K10" i="6"/>
  <c r="K10" i="7"/>
  <c r="K10" i="8"/>
  <c r="K10" i="9"/>
  <c r="K10" i="10"/>
  <c r="K10" i="11"/>
  <c r="K10" i="12"/>
  <c r="K10" i="1"/>
  <c r="J10" i="4"/>
  <c r="J10" i="5"/>
  <c r="J10" i="6"/>
  <c r="J10" i="7"/>
  <c r="J10" i="8"/>
  <c r="J10" i="9"/>
  <c r="J10" i="10"/>
  <c r="J10" i="11"/>
  <c r="J10" i="12"/>
  <c r="J10" i="1"/>
  <c r="I10" i="4"/>
  <c r="H6" i="15" s="1"/>
  <c r="I10" i="5"/>
  <c r="H7" i="15" s="1"/>
  <c r="I10" i="6"/>
  <c r="H8" i="15" s="1"/>
  <c r="I10" i="7"/>
  <c r="H9" i="15" s="1"/>
  <c r="I10" i="8"/>
  <c r="H10" i="15" s="1"/>
  <c r="I10" i="9"/>
  <c r="H11" i="15" s="1"/>
  <c r="I10" i="10"/>
  <c r="H12" i="15" s="1"/>
  <c r="I10" i="11"/>
  <c r="H13" i="15" s="1"/>
  <c r="I10" i="12"/>
  <c r="H14" i="15" s="1"/>
  <c r="I10" i="1"/>
  <c r="H5" i="15" s="1"/>
  <c r="H10" i="4"/>
  <c r="G6" i="15" s="1"/>
  <c r="H10" i="5"/>
  <c r="G7" i="15" s="1"/>
  <c r="H10" i="6"/>
  <c r="G8" i="15" s="1"/>
  <c r="H10" i="7"/>
  <c r="G9" i="15" s="1"/>
  <c r="H10" i="8"/>
  <c r="G10" i="15" s="1"/>
  <c r="H10" i="9"/>
  <c r="G11" i="15" s="1"/>
  <c r="H10" i="10"/>
  <c r="G12" i="15" s="1"/>
  <c r="H10" i="11"/>
  <c r="G13" i="15" s="1"/>
  <c r="H10" i="12"/>
  <c r="G14" i="15" s="1"/>
  <c r="H10" i="1"/>
  <c r="G5" i="15" s="1"/>
  <c r="G10" i="4"/>
  <c r="F6" i="15" s="1"/>
  <c r="G10" i="5"/>
  <c r="F7" i="15" s="1"/>
  <c r="G10" i="6"/>
  <c r="F8" i="15" s="1"/>
  <c r="G10" i="7"/>
  <c r="G10" i="8"/>
  <c r="F10" i="15" s="1"/>
  <c r="G10" i="9"/>
  <c r="F11" i="15" s="1"/>
  <c r="G10" i="10"/>
  <c r="F12" i="15" s="1"/>
  <c r="G10" i="11"/>
  <c r="F13" i="15" s="1"/>
  <c r="G10" i="12"/>
  <c r="F14" i="15" s="1"/>
  <c r="G10" i="1"/>
  <c r="F5" i="15" s="1"/>
  <c r="F10" i="4"/>
  <c r="E6" i="15" s="1"/>
  <c r="F10" i="5"/>
  <c r="E7" i="15" s="1"/>
  <c r="F10" i="6"/>
  <c r="E8" i="15" s="1"/>
  <c r="F10" i="7"/>
  <c r="E9" i="15" s="1"/>
  <c r="F10" i="8"/>
  <c r="E10" i="15" s="1"/>
  <c r="F10" i="9"/>
  <c r="E11" i="15" s="1"/>
  <c r="F10" i="10"/>
  <c r="E12" i="15" s="1"/>
  <c r="F10" i="11"/>
  <c r="F10" i="12"/>
  <c r="E14" i="15" s="1"/>
  <c r="F10" i="1"/>
  <c r="E5" i="15" s="1"/>
  <c r="E10" i="4"/>
  <c r="D6" i="15" s="1"/>
  <c r="E10" i="5"/>
  <c r="D7" i="15" s="1"/>
  <c r="E10" i="6"/>
  <c r="D8" i="15" s="1"/>
  <c r="E10" i="7"/>
  <c r="D9" i="15" s="1"/>
  <c r="E10" i="8"/>
  <c r="D10" i="15" s="1"/>
  <c r="E10" i="9"/>
  <c r="D11" i="15" s="1"/>
  <c r="E10" i="10"/>
  <c r="E10" i="11"/>
  <c r="D13" i="15" s="1"/>
  <c r="E10" i="12"/>
  <c r="D14" i="15" s="1"/>
  <c r="E10" i="1"/>
  <c r="D5" i="15" s="1"/>
  <c r="D10" i="4"/>
  <c r="C6" i="15" s="1"/>
  <c r="D10" i="5"/>
  <c r="C7" i="15" s="1"/>
  <c r="D10" i="6"/>
  <c r="C8" i="15" s="1"/>
  <c r="D10" i="7"/>
  <c r="C9" i="15" s="1"/>
  <c r="D10" i="8"/>
  <c r="C10" i="15" s="1"/>
  <c r="D10" i="9"/>
  <c r="C11" i="15" s="1"/>
  <c r="D10" i="10"/>
  <c r="C12" i="15" s="1"/>
  <c r="D10" i="11"/>
  <c r="C13" i="15" s="1"/>
  <c r="D10" i="12"/>
  <c r="C14" i="15" s="1"/>
  <c r="D10" i="1"/>
  <c r="C5" i="15" s="1"/>
  <c r="D3" i="21"/>
  <c r="I2" i="25"/>
  <c r="H3"/>
  <c r="H4"/>
  <c r="H5"/>
  <c r="H6"/>
  <c r="H7"/>
  <c r="H8"/>
  <c r="H10"/>
  <c r="H11"/>
  <c r="Z9" i="5"/>
  <c r="Z9" i="6"/>
  <c r="Z9" i="7"/>
  <c r="Z9" i="8"/>
  <c r="Z9" i="9"/>
  <c r="Z9" i="10"/>
  <c r="Z9" i="11"/>
  <c r="Z9" i="12"/>
  <c r="Z9" i="4"/>
  <c r="Z7" i="5"/>
  <c r="Z7" i="6"/>
  <c r="Z7" i="7"/>
  <c r="Z7" i="8"/>
  <c r="Z7" i="9"/>
  <c r="Z7" i="10"/>
  <c r="Z7" i="11"/>
  <c r="Z7" i="12"/>
  <c r="Z7" i="4"/>
  <c r="J4" i="5"/>
  <c r="J4" i="6"/>
  <c r="J4" i="7"/>
  <c r="J4" i="8"/>
  <c r="J4" i="9"/>
  <c r="J4" i="10"/>
  <c r="J4" i="11"/>
  <c r="J4" i="12"/>
  <c r="J4" i="4"/>
  <c r="H4" i="5"/>
  <c r="H4" i="6"/>
  <c r="H4" i="7"/>
  <c r="H4" i="8"/>
  <c r="H4" i="9"/>
  <c r="H4" i="10"/>
  <c r="H4" i="11"/>
  <c r="H4" i="12"/>
  <c r="H4" i="4"/>
  <c r="A4" i="5"/>
  <c r="A4" i="6"/>
  <c r="A4" i="7"/>
  <c r="A4" i="8"/>
  <c r="A4" i="9"/>
  <c r="A4" i="10"/>
  <c r="A4" i="11"/>
  <c r="A4" i="12"/>
  <c r="A4" i="4"/>
  <c r="N2" i="5"/>
  <c r="N2" i="6"/>
  <c r="N2" i="7"/>
  <c r="N2" i="8"/>
  <c r="N2" i="9"/>
  <c r="N2" i="10"/>
  <c r="N2" i="11"/>
  <c r="N2" i="12"/>
  <c r="N2" i="4"/>
  <c r="AJ7" i="24" l="1"/>
  <c r="AL7"/>
  <c r="AM7"/>
  <c r="AN7"/>
  <c r="AO7"/>
  <c r="AJ8"/>
  <c r="AK8"/>
  <c r="AL8"/>
  <c r="AM8"/>
  <c r="AN8"/>
  <c r="AO8"/>
  <c r="AJ9"/>
  <c r="AK9"/>
  <c r="AL9"/>
  <c r="AM9"/>
  <c r="AN9"/>
  <c r="AO9"/>
  <c r="AJ10"/>
  <c r="AK10"/>
  <c r="AL10"/>
  <c r="AM10"/>
  <c r="AN10"/>
  <c r="AO10"/>
  <c r="AJ11"/>
  <c r="AK11"/>
  <c r="AL11"/>
  <c r="AM11"/>
  <c r="AN11"/>
  <c r="AO11"/>
  <c r="AA114"/>
  <c r="AC114"/>
  <c r="AE114"/>
  <c r="AJ33"/>
  <c r="AK7"/>
  <c r="P114"/>
  <c r="T114"/>
  <c r="V114"/>
  <c r="X114"/>
  <c r="Z114"/>
  <c r="AB114"/>
  <c r="AD114"/>
  <c r="AF114"/>
  <c r="R114"/>
  <c r="C3" i="22"/>
  <c r="AP7" i="24"/>
  <c r="AL17"/>
  <c r="AN17"/>
  <c r="AL43"/>
  <c r="AJ42"/>
  <c r="AJ43"/>
  <c r="AK49"/>
  <c r="AM49"/>
  <c r="AO49"/>
  <c r="AK50"/>
  <c r="AM50"/>
  <c r="AO50"/>
  <c r="AK51"/>
  <c r="AM51"/>
  <c r="AO51"/>
  <c r="Y114"/>
  <c r="W114"/>
  <c r="U114"/>
  <c r="S114"/>
  <c r="Q114"/>
  <c r="O114"/>
  <c r="AP22"/>
  <c r="AP20"/>
  <c r="AK17"/>
  <c r="AM17"/>
  <c r="AO17"/>
  <c r="AM42"/>
  <c r="AO43"/>
  <c r="J114"/>
  <c r="AJ51"/>
  <c r="AL51"/>
  <c r="AN51"/>
  <c r="M114"/>
  <c r="AP2"/>
  <c r="C114"/>
  <c r="E114"/>
  <c r="H114"/>
  <c r="D114"/>
  <c r="G114"/>
  <c r="AK42"/>
  <c r="AO42"/>
  <c r="AK43"/>
  <c r="AN43"/>
  <c r="N114"/>
  <c r="K114"/>
  <c r="I114"/>
  <c r="AM43"/>
  <c r="AN42"/>
  <c r="L114"/>
  <c r="AL42"/>
  <c r="F114"/>
  <c r="AJ17"/>
  <c r="AP17" s="1"/>
  <c r="AP48"/>
  <c r="AP21"/>
  <c r="AP15"/>
  <c r="AP35"/>
  <c r="AP32"/>
  <c r="AP29"/>
  <c r="AP50"/>
  <c r="AP41"/>
  <c r="AP44"/>
  <c r="AP40"/>
  <c r="AP39"/>
  <c r="AP34"/>
  <c r="AP28"/>
  <c r="AP16"/>
  <c r="AP49"/>
  <c r="AP38"/>
  <c r="AP18"/>
  <c r="AP12"/>
  <c r="AP6"/>
  <c r="AP4"/>
  <c r="AP37"/>
  <c r="AP27"/>
  <c r="AP24"/>
  <c r="AP19"/>
  <c r="AP13"/>
  <c r="AP5"/>
  <c r="AP3"/>
  <c r="AP36"/>
  <c r="AP33"/>
  <c r="AP23"/>
  <c r="AP14"/>
  <c r="B277" i="21"/>
  <c r="C277"/>
  <c r="D277"/>
  <c r="G277" s="1"/>
  <c r="B278"/>
  <c r="C278"/>
  <c r="D278"/>
  <c r="G278" s="1"/>
  <c r="B279"/>
  <c r="C279"/>
  <c r="D279"/>
  <c r="G279" s="1"/>
  <c r="B280"/>
  <c r="C280"/>
  <c r="D280"/>
  <c r="G280" s="1"/>
  <c r="B281"/>
  <c r="C281"/>
  <c r="D281"/>
  <c r="G281" s="1"/>
  <c r="B282"/>
  <c r="C282"/>
  <c r="D282"/>
  <c r="G282" s="1"/>
  <c r="B248"/>
  <c r="C248"/>
  <c r="D248"/>
  <c r="G248" s="1"/>
  <c r="B249"/>
  <c r="C249"/>
  <c r="D249"/>
  <c r="G249" s="1"/>
  <c r="B250"/>
  <c r="C250"/>
  <c r="D250"/>
  <c r="G250" s="1"/>
  <c r="B251"/>
  <c r="C251"/>
  <c r="D251"/>
  <c r="G251" s="1"/>
  <c r="B252"/>
  <c r="C252"/>
  <c r="D252"/>
  <c r="G252" s="1"/>
  <c r="B253"/>
  <c r="C253"/>
  <c r="D253"/>
  <c r="G253" s="1"/>
  <c r="B219"/>
  <c r="C219"/>
  <c r="D219"/>
  <c r="G219" s="1"/>
  <c r="B220"/>
  <c r="C220"/>
  <c r="D220"/>
  <c r="G220" s="1"/>
  <c r="B221"/>
  <c r="C221"/>
  <c r="D221"/>
  <c r="G221" s="1"/>
  <c r="B222"/>
  <c r="C222"/>
  <c r="D222"/>
  <c r="G222" s="1"/>
  <c r="B223"/>
  <c r="C223"/>
  <c r="D223"/>
  <c r="G223" s="1"/>
  <c r="B224"/>
  <c r="C224"/>
  <c r="D224"/>
  <c r="G224" s="1"/>
  <c r="B190"/>
  <c r="C190"/>
  <c r="D190"/>
  <c r="G190" s="1"/>
  <c r="B191"/>
  <c r="C191"/>
  <c r="D191"/>
  <c r="G191" s="1"/>
  <c r="B192"/>
  <c r="C192"/>
  <c r="D192"/>
  <c r="G192" s="1"/>
  <c r="B193"/>
  <c r="C193"/>
  <c r="D193"/>
  <c r="G193" s="1"/>
  <c r="B194"/>
  <c r="C194"/>
  <c r="D194"/>
  <c r="G194" s="1"/>
  <c r="B195"/>
  <c r="C195"/>
  <c r="D195"/>
  <c r="G195" s="1"/>
  <c r="B161"/>
  <c r="C161"/>
  <c r="D161"/>
  <c r="G161" s="1"/>
  <c r="B162"/>
  <c r="C162"/>
  <c r="D162"/>
  <c r="G162" s="1"/>
  <c r="B163"/>
  <c r="C163"/>
  <c r="D163"/>
  <c r="G163" s="1"/>
  <c r="B164"/>
  <c r="C164"/>
  <c r="D164"/>
  <c r="G164" s="1"/>
  <c r="B165"/>
  <c r="C165"/>
  <c r="D165"/>
  <c r="G165" s="1"/>
  <c r="B166"/>
  <c r="C166"/>
  <c r="D166"/>
  <c r="G166" s="1"/>
  <c r="B132"/>
  <c r="C132"/>
  <c r="D132"/>
  <c r="G132" s="1"/>
  <c r="B133"/>
  <c r="C133"/>
  <c r="D133"/>
  <c r="G133" s="1"/>
  <c r="B134"/>
  <c r="C134"/>
  <c r="D134"/>
  <c r="G134" s="1"/>
  <c r="B135"/>
  <c r="C135"/>
  <c r="D135"/>
  <c r="G135" s="1"/>
  <c r="B136"/>
  <c r="C136"/>
  <c r="D136"/>
  <c r="G136" s="1"/>
  <c r="B137"/>
  <c r="C137"/>
  <c r="D137"/>
  <c r="G137" s="1"/>
  <c r="B103"/>
  <c r="C103"/>
  <c r="D103"/>
  <c r="G103" s="1"/>
  <c r="B104"/>
  <c r="C104"/>
  <c r="D104"/>
  <c r="G104" s="1"/>
  <c r="B105"/>
  <c r="C105"/>
  <c r="D105"/>
  <c r="G105" s="1"/>
  <c r="B106"/>
  <c r="C106"/>
  <c r="D106"/>
  <c r="G106" s="1"/>
  <c r="B107"/>
  <c r="C107"/>
  <c r="D107"/>
  <c r="G107" s="1"/>
  <c r="B108"/>
  <c r="C108"/>
  <c r="D108"/>
  <c r="G108" s="1"/>
  <c r="B79"/>
  <c r="C79"/>
  <c r="D79"/>
  <c r="G79" s="1"/>
  <c r="B74"/>
  <c r="C74"/>
  <c r="D74"/>
  <c r="G74" s="1"/>
  <c r="B75"/>
  <c r="C75"/>
  <c r="D75"/>
  <c r="G75" s="1"/>
  <c r="B76"/>
  <c r="C76"/>
  <c r="D76"/>
  <c r="G76" s="1"/>
  <c r="B77"/>
  <c r="C77"/>
  <c r="D77"/>
  <c r="G77" s="1"/>
  <c r="B78"/>
  <c r="C78"/>
  <c r="D78"/>
  <c r="G78" s="1"/>
  <c r="B45"/>
  <c r="C45"/>
  <c r="D45"/>
  <c r="G45" s="1"/>
  <c r="B46"/>
  <c r="C46"/>
  <c r="D46"/>
  <c r="G46" s="1"/>
  <c r="B47"/>
  <c r="C47"/>
  <c r="D47"/>
  <c r="G47" s="1"/>
  <c r="B48"/>
  <c r="C48"/>
  <c r="D48"/>
  <c r="G48" s="1"/>
  <c r="B49"/>
  <c r="C49"/>
  <c r="D49"/>
  <c r="G49" s="1"/>
  <c r="B50"/>
  <c r="C50"/>
  <c r="D50"/>
  <c r="G50" s="1"/>
  <c r="C16"/>
  <c r="D16"/>
  <c r="G16" s="1"/>
  <c r="C17"/>
  <c r="D17"/>
  <c r="G17" s="1"/>
  <c r="C18"/>
  <c r="D18"/>
  <c r="G18" s="1"/>
  <c r="C19"/>
  <c r="D19"/>
  <c r="G19" s="1"/>
  <c r="C20"/>
  <c r="D20"/>
  <c r="G20" s="1"/>
  <c r="C21"/>
  <c r="D21"/>
  <c r="G21" s="1"/>
  <c r="B16"/>
  <c r="B17"/>
  <c r="B18"/>
  <c r="B19"/>
  <c r="B20"/>
  <c r="B21"/>
  <c r="C277" i="20"/>
  <c r="D277" s="1"/>
  <c r="C278"/>
  <c r="D278" s="1"/>
  <c r="C279"/>
  <c r="D279" s="1"/>
  <c r="C280"/>
  <c r="D280" s="1"/>
  <c r="C281"/>
  <c r="D281" s="1"/>
  <c r="C282"/>
  <c r="D282" s="1"/>
  <c r="C248"/>
  <c r="D248" s="1"/>
  <c r="C249"/>
  <c r="D249" s="1"/>
  <c r="C250"/>
  <c r="D250" s="1"/>
  <c r="C251"/>
  <c r="D251" s="1"/>
  <c r="C252"/>
  <c r="D252" s="1"/>
  <c r="C253"/>
  <c r="D253" s="1"/>
  <c r="C219"/>
  <c r="D219" s="1"/>
  <c r="C220"/>
  <c r="D220" s="1"/>
  <c r="C221"/>
  <c r="D221" s="1"/>
  <c r="C222"/>
  <c r="D222" s="1"/>
  <c r="C223"/>
  <c r="D223" s="1"/>
  <c r="C224"/>
  <c r="D224" s="1"/>
  <c r="C190"/>
  <c r="D190" s="1"/>
  <c r="C191"/>
  <c r="D191" s="1"/>
  <c r="C192"/>
  <c r="D192" s="1"/>
  <c r="C193"/>
  <c r="D193" s="1"/>
  <c r="C194"/>
  <c r="D194" s="1"/>
  <c r="C195"/>
  <c r="D195" s="1"/>
  <c r="C161"/>
  <c r="D161" s="1"/>
  <c r="C162"/>
  <c r="D162" s="1"/>
  <c r="C163"/>
  <c r="D163" s="1"/>
  <c r="C164"/>
  <c r="D164" s="1"/>
  <c r="C165"/>
  <c r="D165" s="1"/>
  <c r="C166"/>
  <c r="D166" s="1"/>
  <c r="C132"/>
  <c r="D132" s="1"/>
  <c r="C133"/>
  <c r="D133" s="1"/>
  <c r="C134"/>
  <c r="D134" s="1"/>
  <c r="C135"/>
  <c r="D135" s="1"/>
  <c r="C136"/>
  <c r="D136" s="1"/>
  <c r="C137"/>
  <c r="D137" s="1"/>
  <c r="C103"/>
  <c r="D103" s="1"/>
  <c r="C104"/>
  <c r="D104" s="1"/>
  <c r="C105"/>
  <c r="D105" s="1"/>
  <c r="C106"/>
  <c r="D106" s="1"/>
  <c r="C107"/>
  <c r="D107" s="1"/>
  <c r="C108"/>
  <c r="D108" s="1"/>
  <c r="C74"/>
  <c r="D74" s="1"/>
  <c r="C75"/>
  <c r="D75" s="1"/>
  <c r="C76"/>
  <c r="D76" s="1"/>
  <c r="C77"/>
  <c r="D77" s="1"/>
  <c r="C78"/>
  <c r="D78" s="1"/>
  <c r="C79"/>
  <c r="D79" s="1"/>
  <c r="C45"/>
  <c r="D45" s="1"/>
  <c r="C46"/>
  <c r="D46" s="1"/>
  <c r="C47"/>
  <c r="D47" s="1"/>
  <c r="C48"/>
  <c r="D48" s="1"/>
  <c r="C49"/>
  <c r="D49" s="1"/>
  <c r="C50"/>
  <c r="D50" s="1"/>
  <c r="C16"/>
  <c r="D16" s="1"/>
  <c r="C17"/>
  <c r="D17" s="1"/>
  <c r="C18"/>
  <c r="D18" s="1"/>
  <c r="C19"/>
  <c r="D19" s="1"/>
  <c r="C20"/>
  <c r="D20" s="1"/>
  <c r="C21"/>
  <c r="D21" s="1"/>
  <c r="G3" i="15"/>
  <c r="AZ4" i="24"/>
  <c r="E2" i="21"/>
  <c r="AP11" i="24" l="1"/>
  <c r="AP10"/>
  <c r="AP9"/>
  <c r="AP8"/>
  <c r="AP42"/>
  <c r="AP51"/>
  <c r="AP43"/>
  <c r="C116"/>
  <c r="D116"/>
  <c r="E3" i="21"/>
  <c r="E4" s="1"/>
  <c r="E5" s="1"/>
  <c r="E6" s="1"/>
  <c r="E7" s="1"/>
  <c r="E8" s="1"/>
  <c r="E9" s="1"/>
  <c r="E10" s="1"/>
  <c r="E11" s="1"/>
  <c r="E12" s="1"/>
  <c r="E13" s="1"/>
  <c r="E14" s="1"/>
  <c r="E15" s="1"/>
  <c r="AK2" i="19"/>
  <c r="AI2"/>
  <c r="AG2"/>
  <c r="AE2"/>
  <c r="AC2"/>
  <c r="Y2"/>
  <c r="AZ9" i="24"/>
  <c r="AZ13"/>
  <c r="AZ14"/>
  <c r="AZ15"/>
  <c r="AZ16"/>
  <c r="H8" i="5"/>
  <c r="H8" i="6"/>
  <c r="H8" i="7"/>
  <c r="H8" i="8"/>
  <c r="H8" i="9"/>
  <c r="H8" i="10"/>
  <c r="H8" i="11"/>
  <c r="H8" i="12"/>
  <c r="H8" i="4"/>
  <c r="F8" i="5"/>
  <c r="F8" i="6"/>
  <c r="F8" i="7"/>
  <c r="F8" i="8"/>
  <c r="F8" i="9"/>
  <c r="F8" i="10"/>
  <c r="F8" i="11"/>
  <c r="F8" i="12"/>
  <c r="F8" i="4"/>
  <c r="U6" i="5"/>
  <c r="U6" i="6"/>
  <c r="U6" i="7"/>
  <c r="U6" i="8"/>
  <c r="U6" i="9"/>
  <c r="U6" i="10"/>
  <c r="U6" i="11"/>
  <c r="U6" i="12"/>
  <c r="U6" i="4"/>
  <c r="AA4" i="5"/>
  <c r="AA4" i="6"/>
  <c r="AA4" i="7"/>
  <c r="AA4" i="8"/>
  <c r="AA4" i="9"/>
  <c r="AA4" i="10"/>
  <c r="AA4" i="11"/>
  <c r="AA4" i="12"/>
  <c r="AA4" i="4"/>
  <c r="X4" i="5"/>
  <c r="X4" i="6"/>
  <c r="X4" i="7"/>
  <c r="X4" i="8"/>
  <c r="X4" i="9"/>
  <c r="X4" i="10"/>
  <c r="X4" i="11"/>
  <c r="X4" i="12"/>
  <c r="X4" i="4"/>
  <c r="U4" i="5"/>
  <c r="U4" i="6"/>
  <c r="U4" i="7"/>
  <c r="U4" i="8"/>
  <c r="U4" i="9"/>
  <c r="U4" i="10"/>
  <c r="U4" i="11"/>
  <c r="U4" i="12"/>
  <c r="U4" i="4"/>
  <c r="Z2" i="5"/>
  <c r="Z2" i="6"/>
  <c r="Z2" i="7"/>
  <c r="Z2" i="8"/>
  <c r="Z2" i="9"/>
  <c r="Z2" i="10"/>
  <c r="Z2" i="11"/>
  <c r="Z2" i="12"/>
  <c r="Z2" i="4"/>
  <c r="Y2" i="5"/>
  <c r="Y2" i="6"/>
  <c r="Y2" i="7"/>
  <c r="Y2" i="8"/>
  <c r="Y2" i="9"/>
  <c r="Y2" i="10"/>
  <c r="Y2" i="11"/>
  <c r="Y2" i="12"/>
  <c r="Y2" i="4"/>
  <c r="X2" i="5"/>
  <c r="X2" i="6"/>
  <c r="X2" i="7"/>
  <c r="X2" i="8"/>
  <c r="X2" i="9"/>
  <c r="X2" i="10"/>
  <c r="X2" i="11"/>
  <c r="X2" i="12"/>
  <c r="X2" i="4"/>
  <c r="AA2" i="19"/>
  <c r="W2"/>
  <c r="U2"/>
  <c r="S2"/>
  <c r="AZ5" i="24"/>
  <c r="AZ6"/>
  <c r="AZ7"/>
  <c r="AZ8"/>
  <c r="K2" i="25"/>
  <c r="L2"/>
  <c r="K3"/>
  <c r="L3"/>
  <c r="K4"/>
  <c r="L4"/>
  <c r="K5"/>
  <c r="L5"/>
  <c r="K6"/>
  <c r="L6"/>
  <c r="K7"/>
  <c r="L7"/>
  <c r="K8"/>
  <c r="L8"/>
  <c r="K9"/>
  <c r="L9"/>
  <c r="K10"/>
  <c r="L10"/>
  <c r="K11"/>
  <c r="L11"/>
  <c r="J11"/>
  <c r="J10"/>
  <c r="J9"/>
  <c r="J8"/>
  <c r="J7"/>
  <c r="J6"/>
  <c r="J5"/>
  <c r="J4"/>
  <c r="J3"/>
  <c r="J2"/>
  <c r="I11"/>
  <c r="I10"/>
  <c r="H9"/>
  <c r="I8"/>
  <c r="I7"/>
  <c r="I6"/>
  <c r="I5"/>
  <c r="I4"/>
  <c r="I3"/>
  <c r="F2"/>
  <c r="G2"/>
  <c r="F3"/>
  <c r="G3"/>
  <c r="F4"/>
  <c r="G4"/>
  <c r="F5"/>
  <c r="G5"/>
  <c r="F6"/>
  <c r="G6"/>
  <c r="F7"/>
  <c r="G7"/>
  <c r="F8"/>
  <c r="G8"/>
  <c r="F9"/>
  <c r="G9"/>
  <c r="F10"/>
  <c r="G10"/>
  <c r="F11"/>
  <c r="G11"/>
  <c r="E11"/>
  <c r="E10"/>
  <c r="E9"/>
  <c r="E8"/>
  <c r="E7"/>
  <c r="E6"/>
  <c r="E5"/>
  <c r="E4"/>
  <c r="E3"/>
  <c r="E2"/>
  <c r="C11"/>
  <c r="D11" s="1"/>
  <c r="C10"/>
  <c r="D10" s="1"/>
  <c r="C9"/>
  <c r="D9" s="1"/>
  <c r="C8"/>
  <c r="D8" s="1"/>
  <c r="C7"/>
  <c r="D7" s="1"/>
  <c r="C6"/>
  <c r="D6" s="1"/>
  <c r="C5"/>
  <c r="D5" s="1"/>
  <c r="C4"/>
  <c r="D4" s="1"/>
  <c r="C3"/>
  <c r="D3" s="1"/>
  <c r="AI36" i="24"/>
  <c r="AI35"/>
  <c r="AI34"/>
  <c r="AI33"/>
  <c r="AI24"/>
  <c r="AI23"/>
  <c r="AI22"/>
  <c r="AI18"/>
  <c r="AI17"/>
  <c r="AI16"/>
  <c r="AI15"/>
  <c r="AI13"/>
  <c r="AI12"/>
  <c r="AI8"/>
  <c r="AI7"/>
  <c r="AI6"/>
  <c r="AI5"/>
  <c r="AI4"/>
  <c r="AI3"/>
  <c r="AI2"/>
  <c r="AI9" l="1"/>
  <c r="AI19"/>
  <c r="AI21"/>
  <c r="AP25"/>
  <c r="AI27"/>
  <c r="AI29"/>
  <c r="AP31"/>
  <c r="AP46"/>
  <c r="AI14"/>
  <c r="AI20"/>
  <c r="AP26"/>
  <c r="AI28"/>
  <c r="AP30"/>
  <c r="AI32"/>
  <c r="AP45"/>
  <c r="AP47"/>
  <c r="D2" i="25"/>
  <c r="P32"/>
  <c r="P34"/>
  <c r="P36"/>
  <c r="P38"/>
  <c r="P40"/>
  <c r="P42"/>
  <c r="P44"/>
  <c r="P46"/>
  <c r="P48"/>
  <c r="P50"/>
  <c r="P52"/>
  <c r="P54"/>
  <c r="P56"/>
  <c r="P58"/>
  <c r="P60"/>
  <c r="P62"/>
  <c r="P64"/>
  <c r="P66"/>
  <c r="P68"/>
  <c r="P70"/>
  <c r="P72"/>
  <c r="P74"/>
  <c r="P76"/>
  <c r="P78"/>
  <c r="P80"/>
  <c r="P82"/>
  <c r="P84"/>
  <c r="P86"/>
  <c r="P88"/>
  <c r="P90"/>
  <c r="P92"/>
  <c r="P94"/>
  <c r="P96"/>
  <c r="P98"/>
  <c r="P100"/>
  <c r="P102"/>
  <c r="P104"/>
  <c r="P106"/>
  <c r="P108"/>
  <c r="P110"/>
  <c r="P112"/>
  <c r="P4"/>
  <c r="P6"/>
  <c r="P8"/>
  <c r="P10"/>
  <c r="P12"/>
  <c r="P14"/>
  <c r="P16"/>
  <c r="P18"/>
  <c r="P20"/>
  <c r="P22"/>
  <c r="P24"/>
  <c r="P26"/>
  <c r="P28"/>
  <c r="P30"/>
  <c r="P2"/>
  <c r="P33"/>
  <c r="P35"/>
  <c r="P37"/>
  <c r="P39"/>
  <c r="P41"/>
  <c r="P43"/>
  <c r="P45"/>
  <c r="P47"/>
  <c r="P49"/>
  <c r="P51"/>
  <c r="P53"/>
  <c r="P55"/>
  <c r="P57"/>
  <c r="P59"/>
  <c r="P61"/>
  <c r="P63"/>
  <c r="P65"/>
  <c r="P67"/>
  <c r="P69"/>
  <c r="P71"/>
  <c r="P73"/>
  <c r="P75"/>
  <c r="P77"/>
  <c r="P79"/>
  <c r="P81"/>
  <c r="P83"/>
  <c r="P85"/>
  <c r="P87"/>
  <c r="P89"/>
  <c r="P91"/>
  <c r="P93"/>
  <c r="P95"/>
  <c r="P97"/>
  <c r="P99"/>
  <c r="P101"/>
  <c r="P103"/>
  <c r="P105"/>
  <c r="P107"/>
  <c r="P109"/>
  <c r="P111"/>
  <c r="P3"/>
  <c r="P5"/>
  <c r="P7"/>
  <c r="P9"/>
  <c r="P11"/>
  <c r="P13"/>
  <c r="P15"/>
  <c r="P17"/>
  <c r="P19"/>
  <c r="P21"/>
  <c r="P23"/>
  <c r="P25"/>
  <c r="P27"/>
  <c r="P29"/>
  <c r="P31"/>
  <c r="I9"/>
  <c r="Q2"/>
  <c r="Q109"/>
  <c r="Q105"/>
  <c r="Q101"/>
  <c r="Q97"/>
  <c r="Q93"/>
  <c r="Q89"/>
  <c r="Q85"/>
  <c r="Q81"/>
  <c r="Q77"/>
  <c r="Q73"/>
  <c r="Q69"/>
  <c r="Q65"/>
  <c r="Q61"/>
  <c r="Q57"/>
  <c r="Q53"/>
  <c r="Q49"/>
  <c r="Q45"/>
  <c r="Q41"/>
  <c r="Q37"/>
  <c r="Q33"/>
  <c r="Q29"/>
  <c r="Q25"/>
  <c r="Q21"/>
  <c r="Q17"/>
  <c r="Q13"/>
  <c r="Q9"/>
  <c r="Q5"/>
  <c r="Q112"/>
  <c r="Q108"/>
  <c r="Q104"/>
  <c r="Q100"/>
  <c r="Q96"/>
  <c r="Q92"/>
  <c r="Q88"/>
  <c r="Q84"/>
  <c r="Q80"/>
  <c r="Q76"/>
  <c r="Q72"/>
  <c r="Q68"/>
  <c r="Q64"/>
  <c r="Q60"/>
  <c r="Q56"/>
  <c r="Q52"/>
  <c r="Q48"/>
  <c r="Q44"/>
  <c r="Q40"/>
  <c r="Q36"/>
  <c r="Q32"/>
  <c r="Q28"/>
  <c r="Q24"/>
  <c r="Q20"/>
  <c r="Q16"/>
  <c r="Q12"/>
  <c r="Q8"/>
  <c r="Q4"/>
  <c r="Q111"/>
  <c r="Q107"/>
  <c r="Q103"/>
  <c r="Q99"/>
  <c r="Q95"/>
  <c r="Q91"/>
  <c r="Q87"/>
  <c r="Q83"/>
  <c r="Q79"/>
  <c r="Q75"/>
  <c r="Q71"/>
  <c r="Q67"/>
  <c r="Q63"/>
  <c r="Q59"/>
  <c r="Q55"/>
  <c r="Q51"/>
  <c r="Q47"/>
  <c r="Q43"/>
  <c r="Q39"/>
  <c r="Q35"/>
  <c r="Q31"/>
  <c r="Q27"/>
  <c r="Q23"/>
  <c r="Q19"/>
  <c r="Q15"/>
  <c r="Q11"/>
  <c r="Q7"/>
  <c r="Q3"/>
  <c r="Q110"/>
  <c r="Q106"/>
  <c r="Q102"/>
  <c r="Q98"/>
  <c r="Q94"/>
  <c r="Q90"/>
  <c r="Q86"/>
  <c r="Q82"/>
  <c r="Q78"/>
  <c r="Q74"/>
  <c r="Q70"/>
  <c r="Q66"/>
  <c r="Q62"/>
  <c r="Q58"/>
  <c r="Q54"/>
  <c r="Q50"/>
  <c r="Q46"/>
  <c r="Q42"/>
  <c r="Q38"/>
  <c r="Q34"/>
  <c r="Q30"/>
  <c r="Q26"/>
  <c r="Q22"/>
  <c r="Q18"/>
  <c r="Q14"/>
  <c r="Q10"/>
  <c r="Q6"/>
  <c r="E31" i="21"/>
  <c r="E32" s="1"/>
  <c r="E33" s="1"/>
  <c r="E34" s="1"/>
  <c r="E35" s="1"/>
  <c r="E36" s="1"/>
  <c r="E37" s="1"/>
  <c r="E38" s="1"/>
  <c r="E39" s="1"/>
  <c r="E40" s="1"/>
  <c r="E41" s="1"/>
  <c r="E42" s="1"/>
  <c r="E43" s="1"/>
  <c r="E44" s="1"/>
  <c r="E16"/>
  <c r="E17" s="1"/>
  <c r="E18" s="1"/>
  <c r="E19" s="1"/>
  <c r="E20" s="1"/>
  <c r="E21" s="1"/>
  <c r="E22" s="1"/>
  <c r="E23" s="1"/>
  <c r="E24" s="1"/>
  <c r="E25" s="1"/>
  <c r="E26" s="1"/>
  <c r="E27" s="1"/>
  <c r="E28" s="1"/>
  <c r="E29" s="1"/>
  <c r="E30" s="1"/>
  <c r="D16" i="25" l="1"/>
  <c r="E16" s="1"/>
  <c r="D15"/>
  <c r="E15" s="1"/>
  <c r="E60" i="21"/>
  <c r="E61" s="1"/>
  <c r="E62" s="1"/>
  <c r="E63" s="1"/>
  <c r="E64" s="1"/>
  <c r="E65" s="1"/>
  <c r="E66" s="1"/>
  <c r="E67" s="1"/>
  <c r="E68" s="1"/>
  <c r="E69" s="1"/>
  <c r="E70" s="1"/>
  <c r="E71" s="1"/>
  <c r="E72" s="1"/>
  <c r="E73" s="1"/>
  <c r="E45"/>
  <c r="E46" s="1"/>
  <c r="E47" s="1"/>
  <c r="E48" s="1"/>
  <c r="E49" s="1"/>
  <c r="E50" s="1"/>
  <c r="E51" s="1"/>
  <c r="E52" s="1"/>
  <c r="E53" s="1"/>
  <c r="E54" s="1"/>
  <c r="E55" s="1"/>
  <c r="E56" s="1"/>
  <c r="E57" s="1"/>
  <c r="E58" s="1"/>
  <c r="E59" s="1"/>
  <c r="F16" i="25" l="1"/>
  <c r="AU2" i="19" s="1"/>
  <c r="AT2"/>
  <c r="F15" i="25"/>
  <c r="AS2" i="19" s="1"/>
  <c r="AR2"/>
  <c r="E89" i="21"/>
  <c r="E90" s="1"/>
  <c r="E91" s="1"/>
  <c r="E92" s="1"/>
  <c r="E93" s="1"/>
  <c r="E94" s="1"/>
  <c r="E95" s="1"/>
  <c r="E96" s="1"/>
  <c r="E97" s="1"/>
  <c r="E98" s="1"/>
  <c r="E99" s="1"/>
  <c r="E100" s="1"/>
  <c r="E101" s="1"/>
  <c r="E102" s="1"/>
  <c r="E74"/>
  <c r="E75" s="1"/>
  <c r="E76" s="1"/>
  <c r="E77" s="1"/>
  <c r="E78" s="1"/>
  <c r="E79" s="1"/>
  <c r="E80" s="1"/>
  <c r="E81" s="1"/>
  <c r="E82" s="1"/>
  <c r="E83" s="1"/>
  <c r="E84" s="1"/>
  <c r="E85" s="1"/>
  <c r="E86" s="1"/>
  <c r="E87" s="1"/>
  <c r="E88" s="1"/>
  <c r="G21" i="15"/>
  <c r="G20"/>
  <c r="P2" i="19"/>
  <c r="N11" i="22"/>
  <c r="B2" i="21"/>
  <c r="C2" i="19"/>
  <c r="B2"/>
  <c r="A2"/>
  <c r="H2"/>
  <c r="D17" i="22"/>
  <c r="H3" s="1"/>
  <c r="B264" i="21"/>
  <c r="C264"/>
  <c r="D264"/>
  <c r="B265"/>
  <c r="C265"/>
  <c r="D265"/>
  <c r="B266"/>
  <c r="C266"/>
  <c r="D266"/>
  <c r="B267"/>
  <c r="C267"/>
  <c r="D267"/>
  <c r="B268"/>
  <c r="C268"/>
  <c r="D268"/>
  <c r="G268" s="1"/>
  <c r="B269"/>
  <c r="C269"/>
  <c r="D269"/>
  <c r="G269" s="1"/>
  <c r="B270"/>
  <c r="C270"/>
  <c r="D270"/>
  <c r="G270" s="1"/>
  <c r="B271"/>
  <c r="C271"/>
  <c r="D271"/>
  <c r="G271" s="1"/>
  <c r="B272"/>
  <c r="C272"/>
  <c r="D272"/>
  <c r="G272" s="1"/>
  <c r="B273"/>
  <c r="C273"/>
  <c r="D273"/>
  <c r="G273" s="1"/>
  <c r="B274"/>
  <c r="C274"/>
  <c r="D274"/>
  <c r="G274" s="1"/>
  <c r="B275"/>
  <c r="C275"/>
  <c r="D275"/>
  <c r="G275" s="1"/>
  <c r="B276"/>
  <c r="C276"/>
  <c r="D276"/>
  <c r="G276" s="1"/>
  <c r="D263"/>
  <c r="C263"/>
  <c r="B263"/>
  <c r="B235"/>
  <c r="C235"/>
  <c r="D235"/>
  <c r="B236"/>
  <c r="C236"/>
  <c r="D236"/>
  <c r="B237"/>
  <c r="C237"/>
  <c r="D237"/>
  <c r="B238"/>
  <c r="C238"/>
  <c r="D238"/>
  <c r="G238" s="1"/>
  <c r="B239"/>
  <c r="C239"/>
  <c r="D239"/>
  <c r="G239" s="1"/>
  <c r="B240"/>
  <c r="C240"/>
  <c r="D240"/>
  <c r="G240" s="1"/>
  <c r="B241"/>
  <c r="C241"/>
  <c r="D241"/>
  <c r="G241" s="1"/>
  <c r="B242"/>
  <c r="C242"/>
  <c r="D242"/>
  <c r="G242" s="1"/>
  <c r="B243"/>
  <c r="C243"/>
  <c r="D243"/>
  <c r="G243" s="1"/>
  <c r="B244"/>
  <c r="C244"/>
  <c r="D244"/>
  <c r="G244" s="1"/>
  <c r="B245"/>
  <c r="C245"/>
  <c r="D245"/>
  <c r="G245" s="1"/>
  <c r="B246"/>
  <c r="C246"/>
  <c r="D246"/>
  <c r="G246" s="1"/>
  <c r="B247"/>
  <c r="C247"/>
  <c r="D247"/>
  <c r="G247" s="1"/>
  <c r="D234"/>
  <c r="C234"/>
  <c r="B234"/>
  <c r="B206"/>
  <c r="C206"/>
  <c r="D206"/>
  <c r="B207"/>
  <c r="C207"/>
  <c r="D207"/>
  <c r="B208"/>
  <c r="C208"/>
  <c r="D208"/>
  <c r="B209"/>
  <c r="C209"/>
  <c r="D209"/>
  <c r="B210"/>
  <c r="C210"/>
  <c r="D210"/>
  <c r="G210" s="1"/>
  <c r="B211"/>
  <c r="C211"/>
  <c r="D211"/>
  <c r="G211" s="1"/>
  <c r="B212"/>
  <c r="C212"/>
  <c r="D212"/>
  <c r="G212" s="1"/>
  <c r="B213"/>
  <c r="C213"/>
  <c r="D213"/>
  <c r="G213" s="1"/>
  <c r="B214"/>
  <c r="C214"/>
  <c r="D214"/>
  <c r="G214" s="1"/>
  <c r="B215"/>
  <c r="C215"/>
  <c r="D215"/>
  <c r="G215" s="1"/>
  <c r="B216"/>
  <c r="C216"/>
  <c r="D216"/>
  <c r="G216" s="1"/>
  <c r="B217"/>
  <c r="C217"/>
  <c r="D217"/>
  <c r="G217" s="1"/>
  <c r="B218"/>
  <c r="C218"/>
  <c r="D218"/>
  <c r="G218" s="1"/>
  <c r="D205"/>
  <c r="C205"/>
  <c r="B205"/>
  <c r="B177"/>
  <c r="C177"/>
  <c r="D177"/>
  <c r="B178"/>
  <c r="C178"/>
  <c r="D178"/>
  <c r="B179"/>
  <c r="C179"/>
  <c r="D179"/>
  <c r="B180"/>
  <c r="C180"/>
  <c r="D180"/>
  <c r="G180" s="1"/>
  <c r="B181"/>
  <c r="C181"/>
  <c r="D181"/>
  <c r="B182"/>
  <c r="C182"/>
  <c r="D182"/>
  <c r="G182" s="1"/>
  <c r="B183"/>
  <c r="C183"/>
  <c r="D183"/>
  <c r="G183" s="1"/>
  <c r="B184"/>
  <c r="C184"/>
  <c r="D184"/>
  <c r="G184" s="1"/>
  <c r="B185"/>
  <c r="C185"/>
  <c r="D185"/>
  <c r="G185" s="1"/>
  <c r="B186"/>
  <c r="C186"/>
  <c r="D186"/>
  <c r="G186" s="1"/>
  <c r="B187"/>
  <c r="C187"/>
  <c r="D187"/>
  <c r="G187" s="1"/>
  <c r="B188"/>
  <c r="C188"/>
  <c r="D188"/>
  <c r="G188" s="1"/>
  <c r="B189"/>
  <c r="C189"/>
  <c r="D189"/>
  <c r="G189" s="1"/>
  <c r="D176"/>
  <c r="C176"/>
  <c r="B176"/>
  <c r="B148"/>
  <c r="C148"/>
  <c r="D148"/>
  <c r="G148" s="1"/>
  <c r="B149"/>
  <c r="C149"/>
  <c r="D149"/>
  <c r="B150"/>
  <c r="C150"/>
  <c r="D150"/>
  <c r="G150" s="1"/>
  <c r="B151"/>
  <c r="C151"/>
  <c r="D151"/>
  <c r="G151" s="1"/>
  <c r="B152"/>
  <c r="C152"/>
  <c r="D152"/>
  <c r="G152" s="1"/>
  <c r="B153"/>
  <c r="C153"/>
  <c r="D153"/>
  <c r="G153" s="1"/>
  <c r="B154"/>
  <c r="C154"/>
  <c r="D154"/>
  <c r="G154" s="1"/>
  <c r="B155"/>
  <c r="C155"/>
  <c r="D155"/>
  <c r="G155" s="1"/>
  <c r="B156"/>
  <c r="C156"/>
  <c r="D156"/>
  <c r="G156" s="1"/>
  <c r="B157"/>
  <c r="C157"/>
  <c r="D157"/>
  <c r="G157" s="1"/>
  <c r="B158"/>
  <c r="C158"/>
  <c r="D158"/>
  <c r="G158" s="1"/>
  <c r="B159"/>
  <c r="C159"/>
  <c r="D159"/>
  <c r="G159" s="1"/>
  <c r="B160"/>
  <c r="C160"/>
  <c r="D160"/>
  <c r="G160" s="1"/>
  <c r="D147"/>
  <c r="C147"/>
  <c r="B147"/>
  <c r="D119"/>
  <c r="D120"/>
  <c r="D121"/>
  <c r="D122"/>
  <c r="D123"/>
  <c r="G123" s="1"/>
  <c r="D124"/>
  <c r="G124" s="1"/>
  <c r="D125"/>
  <c r="G125" s="1"/>
  <c r="D126"/>
  <c r="G126" s="1"/>
  <c r="D127"/>
  <c r="G127" s="1"/>
  <c r="D128"/>
  <c r="G128" s="1"/>
  <c r="D129"/>
  <c r="G129" s="1"/>
  <c r="D130"/>
  <c r="G130" s="1"/>
  <c r="D131"/>
  <c r="G131" s="1"/>
  <c r="C119"/>
  <c r="C120"/>
  <c r="C121"/>
  <c r="C122"/>
  <c r="C123"/>
  <c r="C124"/>
  <c r="C125"/>
  <c r="C126"/>
  <c r="C127"/>
  <c r="C128"/>
  <c r="C129"/>
  <c r="C130"/>
  <c r="C131"/>
  <c r="B119"/>
  <c r="B120"/>
  <c r="B121"/>
  <c r="B122"/>
  <c r="B123"/>
  <c r="B124"/>
  <c r="B125"/>
  <c r="B126"/>
  <c r="B127"/>
  <c r="B128"/>
  <c r="B129"/>
  <c r="B130"/>
  <c r="B131"/>
  <c r="D118"/>
  <c r="C118"/>
  <c r="B118"/>
  <c r="D90"/>
  <c r="D91"/>
  <c r="D92"/>
  <c r="D93"/>
  <c r="G93" s="1"/>
  <c r="D94"/>
  <c r="G94" s="1"/>
  <c r="D95"/>
  <c r="G95" s="1"/>
  <c r="D96"/>
  <c r="G96" s="1"/>
  <c r="D97"/>
  <c r="G97" s="1"/>
  <c r="D98"/>
  <c r="G98" s="1"/>
  <c r="D99"/>
  <c r="G99" s="1"/>
  <c r="D100"/>
  <c r="G100" s="1"/>
  <c r="D101"/>
  <c r="G101" s="1"/>
  <c r="D102"/>
  <c r="G102" s="1"/>
  <c r="C90"/>
  <c r="C91"/>
  <c r="C92"/>
  <c r="C93"/>
  <c r="C94"/>
  <c r="C95"/>
  <c r="C96"/>
  <c r="C97"/>
  <c r="C98"/>
  <c r="C99"/>
  <c r="C100"/>
  <c r="C101"/>
  <c r="C102"/>
  <c r="B90"/>
  <c r="B91"/>
  <c r="B92"/>
  <c r="B93"/>
  <c r="B94"/>
  <c r="B95"/>
  <c r="B96"/>
  <c r="B97"/>
  <c r="B98"/>
  <c r="B99"/>
  <c r="B100"/>
  <c r="B101"/>
  <c r="B102"/>
  <c r="D89"/>
  <c r="C89"/>
  <c r="B89"/>
  <c r="D61"/>
  <c r="D62"/>
  <c r="D63"/>
  <c r="D64"/>
  <c r="D65"/>
  <c r="D66"/>
  <c r="G66" s="1"/>
  <c r="D67"/>
  <c r="G67" s="1"/>
  <c r="D68"/>
  <c r="G68" s="1"/>
  <c r="D69"/>
  <c r="G69" s="1"/>
  <c r="D70"/>
  <c r="G70" s="1"/>
  <c r="D71"/>
  <c r="G71" s="1"/>
  <c r="D72"/>
  <c r="G72" s="1"/>
  <c r="D73"/>
  <c r="G73" s="1"/>
  <c r="C61"/>
  <c r="C62"/>
  <c r="C63"/>
  <c r="C64"/>
  <c r="C65"/>
  <c r="C66"/>
  <c r="C67"/>
  <c r="C68"/>
  <c r="C69"/>
  <c r="C70"/>
  <c r="C71"/>
  <c r="C72"/>
  <c r="C73"/>
  <c r="B61"/>
  <c r="B62"/>
  <c r="B63"/>
  <c r="B64"/>
  <c r="B65"/>
  <c r="B66"/>
  <c r="B67"/>
  <c r="B68"/>
  <c r="B69"/>
  <c r="B70"/>
  <c r="B71"/>
  <c r="B72"/>
  <c r="B73"/>
  <c r="D60"/>
  <c r="C60"/>
  <c r="B60"/>
  <c r="D32"/>
  <c r="D33"/>
  <c r="D34"/>
  <c r="D35"/>
  <c r="D36"/>
  <c r="D37"/>
  <c r="G37" s="1"/>
  <c r="D38"/>
  <c r="G38" s="1"/>
  <c r="D39"/>
  <c r="G39" s="1"/>
  <c r="D40"/>
  <c r="G40" s="1"/>
  <c r="D41"/>
  <c r="G41" s="1"/>
  <c r="D42"/>
  <c r="G42" s="1"/>
  <c r="D43"/>
  <c r="G43" s="1"/>
  <c r="D44"/>
  <c r="G44" s="1"/>
  <c r="C32"/>
  <c r="C33"/>
  <c r="C34"/>
  <c r="C35"/>
  <c r="C36"/>
  <c r="C37"/>
  <c r="C38"/>
  <c r="C39"/>
  <c r="C40"/>
  <c r="C41"/>
  <c r="C42"/>
  <c r="C43"/>
  <c r="C44"/>
  <c r="B32"/>
  <c r="B33"/>
  <c r="B34"/>
  <c r="B35"/>
  <c r="B36"/>
  <c r="B37"/>
  <c r="B38"/>
  <c r="B39"/>
  <c r="B40"/>
  <c r="B41"/>
  <c r="B42"/>
  <c r="B43"/>
  <c r="B44"/>
  <c r="D31"/>
  <c r="C31"/>
  <c r="B31"/>
  <c r="D4"/>
  <c r="D5"/>
  <c r="D6"/>
  <c r="D7"/>
  <c r="D8"/>
  <c r="D9"/>
  <c r="D10"/>
  <c r="G10" s="1"/>
  <c r="D11"/>
  <c r="G11" s="1"/>
  <c r="D12"/>
  <c r="G12" s="1"/>
  <c r="D13"/>
  <c r="G13" s="1"/>
  <c r="D14"/>
  <c r="G14" s="1"/>
  <c r="D15"/>
  <c r="G15" s="1"/>
  <c r="C3"/>
  <c r="C4"/>
  <c r="C5"/>
  <c r="C6"/>
  <c r="C7"/>
  <c r="C8"/>
  <c r="C9"/>
  <c r="C10"/>
  <c r="C11"/>
  <c r="C12"/>
  <c r="C13"/>
  <c r="C14"/>
  <c r="C15"/>
  <c r="B3"/>
  <c r="G3" s="1"/>
  <c r="B4"/>
  <c r="B5"/>
  <c r="B6"/>
  <c r="B7"/>
  <c r="B8"/>
  <c r="B9"/>
  <c r="B10"/>
  <c r="B11"/>
  <c r="B12"/>
  <c r="B13"/>
  <c r="B14"/>
  <c r="B15"/>
  <c r="D2"/>
  <c r="G2" s="1"/>
  <c r="C2"/>
  <c r="C264" i="20"/>
  <c r="D264" s="1"/>
  <c r="C265"/>
  <c r="D265" s="1"/>
  <c r="C266"/>
  <c r="D266" s="1"/>
  <c r="C267"/>
  <c r="D267" s="1"/>
  <c r="C268"/>
  <c r="C269"/>
  <c r="D269" s="1"/>
  <c r="C270"/>
  <c r="D270" s="1"/>
  <c r="C271"/>
  <c r="C272"/>
  <c r="C273"/>
  <c r="C274"/>
  <c r="C275"/>
  <c r="C276"/>
  <c r="C263"/>
  <c r="C235"/>
  <c r="D235" s="1"/>
  <c r="C236"/>
  <c r="D236" s="1"/>
  <c r="C237"/>
  <c r="D237" s="1"/>
  <c r="C238"/>
  <c r="D238" s="1"/>
  <c r="C239"/>
  <c r="D239" s="1"/>
  <c r="C240"/>
  <c r="D240" s="1"/>
  <c r="C241"/>
  <c r="D241" s="1"/>
  <c r="C242"/>
  <c r="C243"/>
  <c r="C244"/>
  <c r="C245"/>
  <c r="C246"/>
  <c r="C247"/>
  <c r="C234"/>
  <c r="C206"/>
  <c r="D206" s="1"/>
  <c r="C207"/>
  <c r="D207" s="1"/>
  <c r="C208"/>
  <c r="D208" s="1"/>
  <c r="C209"/>
  <c r="D209" s="1"/>
  <c r="C210"/>
  <c r="C211"/>
  <c r="D211" s="1"/>
  <c r="C212"/>
  <c r="D212" s="1"/>
  <c r="C213"/>
  <c r="C214"/>
  <c r="C215"/>
  <c r="C216"/>
  <c r="C217"/>
  <c r="C218"/>
  <c r="C205"/>
  <c r="C177"/>
  <c r="D177" s="1"/>
  <c r="C178"/>
  <c r="D178" s="1"/>
  <c r="C179"/>
  <c r="D179" s="1"/>
  <c r="C180"/>
  <c r="D180" s="1"/>
  <c r="C181"/>
  <c r="D181" s="1"/>
  <c r="C182"/>
  <c r="D182" s="1"/>
  <c r="C183"/>
  <c r="D183" s="1"/>
  <c r="C184"/>
  <c r="C185"/>
  <c r="C186"/>
  <c r="C187"/>
  <c r="C188"/>
  <c r="C189"/>
  <c r="C176"/>
  <c r="C148"/>
  <c r="D148" s="1"/>
  <c r="C149"/>
  <c r="D149" s="1"/>
  <c r="C150"/>
  <c r="D150" s="1"/>
  <c r="C151"/>
  <c r="D151" s="1"/>
  <c r="C152"/>
  <c r="C153"/>
  <c r="D153" s="1"/>
  <c r="C154"/>
  <c r="D154" s="1"/>
  <c r="C155"/>
  <c r="C156"/>
  <c r="C157"/>
  <c r="C158"/>
  <c r="C159"/>
  <c r="C160"/>
  <c r="C147"/>
  <c r="C119"/>
  <c r="D119" s="1"/>
  <c r="C120"/>
  <c r="D120" s="1"/>
  <c r="C121"/>
  <c r="D121" s="1"/>
  <c r="C122"/>
  <c r="D122" s="1"/>
  <c r="C123"/>
  <c r="D123" s="1"/>
  <c r="C124"/>
  <c r="D124" s="1"/>
  <c r="C125"/>
  <c r="D125" s="1"/>
  <c r="C126"/>
  <c r="C127"/>
  <c r="C128"/>
  <c r="C129"/>
  <c r="C130"/>
  <c r="C131"/>
  <c r="C118"/>
  <c r="C90"/>
  <c r="D90" s="1"/>
  <c r="C91"/>
  <c r="D91" s="1"/>
  <c r="C92"/>
  <c r="D92" s="1"/>
  <c r="C93"/>
  <c r="D93" s="1"/>
  <c r="C94"/>
  <c r="C95"/>
  <c r="D95" s="1"/>
  <c r="C96"/>
  <c r="D96" s="1"/>
  <c r="C97"/>
  <c r="C98"/>
  <c r="C99"/>
  <c r="C100"/>
  <c r="C101"/>
  <c r="C102"/>
  <c r="C89"/>
  <c r="C61"/>
  <c r="D61" s="1"/>
  <c r="C62"/>
  <c r="D62" s="1"/>
  <c r="C63"/>
  <c r="D63" s="1"/>
  <c r="C64"/>
  <c r="D64" s="1"/>
  <c r="C65"/>
  <c r="D65" s="1"/>
  <c r="C66"/>
  <c r="D66" s="1"/>
  <c r="C67"/>
  <c r="D67" s="1"/>
  <c r="C68"/>
  <c r="D68" s="1"/>
  <c r="C69"/>
  <c r="D69" s="1"/>
  <c r="C70"/>
  <c r="D70" s="1"/>
  <c r="C71"/>
  <c r="D71" s="1"/>
  <c r="C72"/>
  <c r="D72" s="1"/>
  <c r="C73"/>
  <c r="D73" s="1"/>
  <c r="C60"/>
  <c r="C32"/>
  <c r="D32" s="1"/>
  <c r="C33"/>
  <c r="D33" s="1"/>
  <c r="C34"/>
  <c r="D34" s="1"/>
  <c r="C35"/>
  <c r="D35" s="1"/>
  <c r="C36"/>
  <c r="C37"/>
  <c r="D37" s="1"/>
  <c r="C38"/>
  <c r="D38" s="1"/>
  <c r="C39"/>
  <c r="C40"/>
  <c r="D40" s="1"/>
  <c r="C41"/>
  <c r="D41" s="1"/>
  <c r="C42"/>
  <c r="D42" s="1"/>
  <c r="C43"/>
  <c r="D43" s="1"/>
  <c r="C44"/>
  <c r="D44" s="1"/>
  <c r="D39"/>
  <c r="C31"/>
  <c r="D271"/>
  <c r="D272"/>
  <c r="D273"/>
  <c r="D274"/>
  <c r="D275"/>
  <c r="D276"/>
  <c r="D242"/>
  <c r="D243"/>
  <c r="D244"/>
  <c r="D245"/>
  <c r="D246"/>
  <c r="D247"/>
  <c r="D213"/>
  <c r="D214"/>
  <c r="D215"/>
  <c r="D216"/>
  <c r="D217"/>
  <c r="D218"/>
  <c r="D184"/>
  <c r="D185"/>
  <c r="D186"/>
  <c r="D187"/>
  <c r="D188"/>
  <c r="D189"/>
  <c r="D155"/>
  <c r="D156"/>
  <c r="D157"/>
  <c r="D158"/>
  <c r="D159"/>
  <c r="D160"/>
  <c r="D126"/>
  <c r="D127"/>
  <c r="D128"/>
  <c r="D129"/>
  <c r="D130"/>
  <c r="D131"/>
  <c r="D97"/>
  <c r="D98"/>
  <c r="D99"/>
  <c r="D100"/>
  <c r="D101"/>
  <c r="D102"/>
  <c r="C10"/>
  <c r="D10" s="1"/>
  <c r="C11"/>
  <c r="D11" s="1"/>
  <c r="C12"/>
  <c r="D12" s="1"/>
  <c r="C13"/>
  <c r="D13" s="1"/>
  <c r="C14"/>
  <c r="D14" s="1"/>
  <c r="C15"/>
  <c r="D15" s="1"/>
  <c r="C9"/>
  <c r="D9" s="1"/>
  <c r="C3"/>
  <c r="D3" s="1"/>
  <c r="C4"/>
  <c r="D4" s="1"/>
  <c r="C5"/>
  <c r="D5" s="1"/>
  <c r="C6"/>
  <c r="D6" s="1"/>
  <c r="C7"/>
  <c r="D7" s="1"/>
  <c r="C8"/>
  <c r="D8" s="1"/>
  <c r="C2"/>
  <c r="P25" i="22"/>
  <c r="N21"/>
  <c r="N25" s="1"/>
  <c r="AA11"/>
  <c r="Y7"/>
  <c r="Y11" s="1"/>
  <c r="D268" i="20"/>
  <c r="D210"/>
  <c r="D152"/>
  <c r="D94"/>
  <c r="D36"/>
  <c r="G11" l="1"/>
  <c r="G12"/>
  <c r="G13"/>
  <c r="G16"/>
  <c r="G34" i="21"/>
  <c r="G32"/>
  <c r="G181"/>
  <c r="G208"/>
  <c r="G9"/>
  <c r="G64"/>
  <c r="G62"/>
  <c r="G122"/>
  <c r="G267"/>
  <c r="G15" i="20"/>
  <c r="G14"/>
  <c r="H14" s="1"/>
  <c r="G10"/>
  <c r="H10" s="1"/>
  <c r="D31"/>
  <c r="G9"/>
  <c r="G8"/>
  <c r="Y2" i="21"/>
  <c r="X9"/>
  <c r="V2"/>
  <c r="G2" i="20"/>
  <c r="G17"/>
  <c r="H8"/>
  <c r="AM2" i="19"/>
  <c r="H12" i="20"/>
  <c r="G5" i="22"/>
  <c r="H5" s="1"/>
  <c r="D6"/>
  <c r="G6"/>
  <c r="H6" s="1"/>
  <c r="D7"/>
  <c r="G7"/>
  <c r="H7" s="1"/>
  <c r="D8"/>
  <c r="G8"/>
  <c r="H8" s="1"/>
  <c r="D9"/>
  <c r="G9"/>
  <c r="H9" s="1"/>
  <c r="D10"/>
  <c r="D12" i="15"/>
  <c r="G10" i="22"/>
  <c r="H10" s="1"/>
  <c r="D11"/>
  <c r="G11"/>
  <c r="H11" s="1"/>
  <c r="D12"/>
  <c r="G12"/>
  <c r="H12" s="1"/>
  <c r="D5"/>
  <c r="C5"/>
  <c r="E5"/>
  <c r="F5" s="1"/>
  <c r="C6"/>
  <c r="E6"/>
  <c r="F6" s="1"/>
  <c r="C7"/>
  <c r="E7"/>
  <c r="F7" s="1"/>
  <c r="C8"/>
  <c r="E8"/>
  <c r="F8" s="1"/>
  <c r="C9"/>
  <c r="E9"/>
  <c r="F9" s="1"/>
  <c r="C10"/>
  <c r="E10"/>
  <c r="F10" s="1"/>
  <c r="C11"/>
  <c r="E11"/>
  <c r="F11" s="1"/>
  <c r="C12"/>
  <c r="E12"/>
  <c r="F12" s="1"/>
  <c r="X4" i="21"/>
  <c r="W7"/>
  <c r="W6"/>
  <c r="W2"/>
  <c r="G8"/>
  <c r="G7"/>
  <c r="H15" i="20"/>
  <c r="H16"/>
  <c r="H17"/>
  <c r="G179" i="21"/>
  <c r="G177"/>
  <c r="G206"/>
  <c r="G237"/>
  <c r="G235"/>
  <c r="G266"/>
  <c r="G264"/>
  <c r="G6"/>
  <c r="G4"/>
  <c r="G36"/>
  <c r="G65"/>
  <c r="G63"/>
  <c r="G61"/>
  <c r="G92"/>
  <c r="G90"/>
  <c r="G121"/>
  <c r="G119"/>
  <c r="G5"/>
  <c r="G31"/>
  <c r="G35"/>
  <c r="G33"/>
  <c r="G60"/>
  <c r="G89"/>
  <c r="G91"/>
  <c r="G118"/>
  <c r="G120"/>
  <c r="G147"/>
  <c r="G149"/>
  <c r="G176"/>
  <c r="G178"/>
  <c r="G205"/>
  <c r="G209"/>
  <c r="G207"/>
  <c r="G234"/>
  <c r="G236"/>
  <c r="G263"/>
  <c r="G265"/>
  <c r="H11" i="20"/>
  <c r="E118" i="21"/>
  <c r="E119" s="1"/>
  <c r="E120" s="1"/>
  <c r="E121" s="1"/>
  <c r="E122" s="1"/>
  <c r="E123" s="1"/>
  <c r="E124" s="1"/>
  <c r="E125" s="1"/>
  <c r="E126" s="1"/>
  <c r="E127" s="1"/>
  <c r="E128" s="1"/>
  <c r="E129" s="1"/>
  <c r="E130" s="1"/>
  <c r="E131" s="1"/>
  <c r="E103"/>
  <c r="E104" s="1"/>
  <c r="E105" s="1"/>
  <c r="E106" s="1"/>
  <c r="E107" s="1"/>
  <c r="E108" s="1"/>
  <c r="E109" s="1"/>
  <c r="E110" s="1"/>
  <c r="E111" s="1"/>
  <c r="E112" s="1"/>
  <c r="E113" s="1"/>
  <c r="E114" s="1"/>
  <c r="E115" s="1"/>
  <c r="E116" s="1"/>
  <c r="E117" s="1"/>
  <c r="V8"/>
  <c r="V6"/>
  <c r="BM11"/>
  <c r="BM3"/>
  <c r="BM12"/>
  <c r="BM4"/>
  <c r="BM2"/>
  <c r="AU12"/>
  <c r="AU10"/>
  <c r="AU8"/>
  <c r="AU6"/>
  <c r="AU4"/>
  <c r="AU2"/>
  <c r="AT10"/>
  <c r="AT8"/>
  <c r="AT6"/>
  <c r="AT4"/>
  <c r="AT2"/>
  <c r="AO9"/>
  <c r="AO7"/>
  <c r="AO5"/>
  <c r="AL11"/>
  <c r="AL9"/>
  <c r="AL7"/>
  <c r="AL5"/>
  <c r="AL3"/>
  <c r="AU13"/>
  <c r="AU11"/>
  <c r="AU9"/>
  <c r="AU7"/>
  <c r="AU5"/>
  <c r="AU3"/>
  <c r="AT11"/>
  <c r="AT9"/>
  <c r="AT7"/>
  <c r="AT5"/>
  <c r="AT3"/>
  <c r="AO10"/>
  <c r="AO8"/>
  <c r="AO6"/>
  <c r="AL12"/>
  <c r="AL10"/>
  <c r="AL8"/>
  <c r="AL6"/>
  <c r="AL4"/>
  <c r="AL2"/>
  <c r="BN8"/>
  <c r="BN5"/>
  <c r="BN3"/>
  <c r="BN11"/>
  <c r="BN6"/>
  <c r="BN4"/>
  <c r="BN2"/>
  <c r="BD12"/>
  <c r="BL12"/>
  <c r="BK12"/>
  <c r="BJ12"/>
  <c r="BI12"/>
  <c r="BH12"/>
  <c r="BG12"/>
  <c r="BF12"/>
  <c r="BE12"/>
  <c r="BC12"/>
  <c r="BB13"/>
  <c r="BA12"/>
  <c r="BL10"/>
  <c r="BL8"/>
  <c r="BL6"/>
  <c r="BK11"/>
  <c r="BK9"/>
  <c r="BK7"/>
  <c r="BK5"/>
  <c r="BJ10"/>
  <c r="BJ8"/>
  <c r="BJ6"/>
  <c r="BI11"/>
  <c r="BI9"/>
  <c r="BI7"/>
  <c r="BI5"/>
  <c r="BH10"/>
  <c r="BH8"/>
  <c r="BH6"/>
  <c r="BG11"/>
  <c r="BG9"/>
  <c r="BG7"/>
  <c r="BG5"/>
  <c r="BF10"/>
  <c r="BF8"/>
  <c r="BF6"/>
  <c r="BE11"/>
  <c r="BE9"/>
  <c r="BE7"/>
  <c r="BE5"/>
  <c r="BC11"/>
  <c r="BC9"/>
  <c r="BC7"/>
  <c r="BB11"/>
  <c r="BB9"/>
  <c r="BB7"/>
  <c r="BB5"/>
  <c r="BA10"/>
  <c r="BA8"/>
  <c r="BA6"/>
  <c r="BD4"/>
  <c r="BD2"/>
  <c r="BD13"/>
  <c r="BL13"/>
  <c r="BK13"/>
  <c r="BJ13"/>
  <c r="BI13"/>
  <c r="BH13"/>
  <c r="BG13"/>
  <c r="BF13"/>
  <c r="BE13"/>
  <c r="BC13"/>
  <c r="BB12"/>
  <c r="BA13"/>
  <c r="BL11"/>
  <c r="BL9"/>
  <c r="BL7"/>
  <c r="BL5"/>
  <c r="BK10"/>
  <c r="BK8"/>
  <c r="BK6"/>
  <c r="BJ11"/>
  <c r="BJ9"/>
  <c r="BJ7"/>
  <c r="BJ5"/>
  <c r="BI10"/>
  <c r="BI8"/>
  <c r="BI6"/>
  <c r="BH11"/>
  <c r="BH9"/>
  <c r="BH7"/>
  <c r="BH5"/>
  <c r="BG10"/>
  <c r="BG8"/>
  <c r="BG6"/>
  <c r="BF11"/>
  <c r="BF9"/>
  <c r="BF7"/>
  <c r="BF5"/>
  <c r="BE10"/>
  <c r="BE8"/>
  <c r="BE6"/>
  <c r="BC5"/>
  <c r="BC10"/>
  <c r="BC8"/>
  <c r="BC6"/>
  <c r="BB10"/>
  <c r="BB8"/>
  <c r="BB6"/>
  <c r="BA11"/>
  <c r="BA9"/>
  <c r="BA7"/>
  <c r="BA5"/>
  <c r="BD3"/>
  <c r="AZ7"/>
  <c r="AZ5"/>
  <c r="AY9"/>
  <c r="AY7"/>
  <c r="AY5"/>
  <c r="AY3"/>
  <c r="AW13"/>
  <c r="AX12"/>
  <c r="AV13"/>
  <c r="AX11"/>
  <c r="AX9"/>
  <c r="AX7"/>
  <c r="AX5"/>
  <c r="AX3"/>
  <c r="AW11"/>
  <c r="AW9"/>
  <c r="AW7"/>
  <c r="AW5"/>
  <c r="AW3"/>
  <c r="AV11"/>
  <c r="AV9"/>
  <c r="AV7"/>
  <c r="AV5"/>
  <c r="AV3"/>
  <c r="AS11"/>
  <c r="AS9"/>
  <c r="AS7"/>
  <c r="AS5"/>
  <c r="AS3"/>
  <c r="AZ8"/>
  <c r="AZ6"/>
  <c r="AZ4"/>
  <c r="AY8"/>
  <c r="AY6"/>
  <c r="AY4"/>
  <c r="AY2"/>
  <c r="AX13"/>
  <c r="AW12"/>
  <c r="AV12"/>
  <c r="AX10"/>
  <c r="AX8"/>
  <c r="AX6"/>
  <c r="AX4"/>
  <c r="AX2"/>
  <c r="AW10"/>
  <c r="AW8"/>
  <c r="AW6"/>
  <c r="AW4"/>
  <c r="AW2"/>
  <c r="AV10"/>
  <c r="AV8"/>
  <c r="AV6"/>
  <c r="AV4"/>
  <c r="AV2"/>
  <c r="AS10"/>
  <c r="AS8"/>
  <c r="AS6"/>
  <c r="AS4"/>
  <c r="AS2"/>
  <c r="AR3"/>
  <c r="AR2"/>
  <c r="AR4"/>
  <c r="AP12"/>
  <c r="AQ9"/>
  <c r="AQ7"/>
  <c r="AQ5"/>
  <c r="AN9"/>
  <c r="AN7"/>
  <c r="AN5"/>
  <c r="AP13"/>
  <c r="AQ10"/>
  <c r="AQ8"/>
  <c r="AQ6"/>
  <c r="AN10"/>
  <c r="AN8"/>
  <c r="AN6"/>
  <c r="AM12"/>
  <c r="AM10"/>
  <c r="AM8"/>
  <c r="AM6"/>
  <c r="AM4"/>
  <c r="AM2"/>
  <c r="AM11"/>
  <c r="AM9"/>
  <c r="AM7"/>
  <c r="AM5"/>
  <c r="AM3"/>
  <c r="AK9"/>
  <c r="AK7"/>
  <c r="AK5"/>
  <c r="AJ9"/>
  <c r="AJ7"/>
  <c r="AJ5"/>
  <c r="AI9"/>
  <c r="AI7"/>
  <c r="AI5"/>
  <c r="AK3"/>
  <c r="AJ4"/>
  <c r="AJ2"/>
  <c r="AI3"/>
  <c r="AK10"/>
  <c r="AK8"/>
  <c r="AK6"/>
  <c r="AJ10"/>
  <c r="AJ8"/>
  <c r="AJ6"/>
  <c r="AI10"/>
  <c r="AI8"/>
  <c r="AI6"/>
  <c r="AK4"/>
  <c r="AK2"/>
  <c r="AJ3"/>
  <c r="AI4"/>
  <c r="AI2"/>
  <c r="AH12"/>
  <c r="AG12"/>
  <c r="AH10"/>
  <c r="AH8"/>
  <c r="AH6"/>
  <c r="AH4"/>
  <c r="AH2"/>
  <c r="AG10"/>
  <c r="AG8"/>
  <c r="AG6"/>
  <c r="AG4"/>
  <c r="AG2"/>
  <c r="AH13"/>
  <c r="AG13"/>
  <c r="AH11"/>
  <c r="AH9"/>
  <c r="AH7"/>
  <c r="AH5"/>
  <c r="AH3"/>
  <c r="AG11"/>
  <c r="AG9"/>
  <c r="AG7"/>
  <c r="AG5"/>
  <c r="AG3"/>
  <c r="AF11"/>
  <c r="AF3"/>
  <c r="AF12"/>
  <c r="AF4"/>
  <c r="AF2"/>
  <c r="AE11"/>
  <c r="AE9"/>
  <c r="AE7"/>
  <c r="AE5"/>
  <c r="AE3"/>
  <c r="AE10"/>
  <c r="AE8"/>
  <c r="AE6"/>
  <c r="AE4"/>
  <c r="AE2"/>
  <c r="AD12"/>
  <c r="AC12"/>
  <c r="AB12"/>
  <c r="AA12"/>
  <c r="Z12"/>
  <c r="AD10"/>
  <c r="AD8"/>
  <c r="AD6"/>
  <c r="AC11"/>
  <c r="AC9"/>
  <c r="AC7"/>
  <c r="AC5"/>
  <c r="AB10"/>
  <c r="AB8"/>
  <c r="AB6"/>
  <c r="AA11"/>
  <c r="AA9"/>
  <c r="AA7"/>
  <c r="AA5"/>
  <c r="Z10"/>
  <c r="Z8"/>
  <c r="Z6"/>
  <c r="AD4"/>
  <c r="AC4"/>
  <c r="AB4"/>
  <c r="AA4"/>
  <c r="Z4"/>
  <c r="Z2"/>
  <c r="AC2"/>
  <c r="AA2"/>
  <c r="AD13"/>
  <c r="AC13"/>
  <c r="AB13"/>
  <c r="AA13"/>
  <c r="Z13"/>
  <c r="AD11"/>
  <c r="AD9"/>
  <c r="AD7"/>
  <c r="AD5"/>
  <c r="AC10"/>
  <c r="AC8"/>
  <c r="AC6"/>
  <c r="AB11"/>
  <c r="AB9"/>
  <c r="AB7"/>
  <c r="AB5"/>
  <c r="AA10"/>
  <c r="AA8"/>
  <c r="AA6"/>
  <c r="Z11"/>
  <c r="Z9"/>
  <c r="Z7"/>
  <c r="Z5"/>
  <c r="AD3"/>
  <c r="AC3"/>
  <c r="AB3"/>
  <c r="AA3"/>
  <c r="Z3"/>
  <c r="AD2"/>
  <c r="AB2"/>
  <c r="Y12"/>
  <c r="Y10"/>
  <c r="Y8"/>
  <c r="Y6"/>
  <c r="Y4"/>
  <c r="Y13"/>
  <c r="Y11"/>
  <c r="Y9"/>
  <c r="Y7"/>
  <c r="Y5"/>
  <c r="Y3"/>
  <c r="X12"/>
  <c r="W12"/>
  <c r="V12"/>
  <c r="X10"/>
  <c r="X8"/>
  <c r="X6"/>
  <c r="W11"/>
  <c r="W9"/>
  <c r="W5"/>
  <c r="W3"/>
  <c r="V9"/>
  <c r="V7"/>
  <c r="V5"/>
  <c r="V3"/>
  <c r="X2"/>
  <c r="X13"/>
  <c r="W13"/>
  <c r="V13"/>
  <c r="X11"/>
  <c r="X7"/>
  <c r="X5"/>
  <c r="X3"/>
  <c r="W10"/>
  <c r="W8"/>
  <c r="W4"/>
  <c r="V10"/>
  <c r="V4"/>
  <c r="V11"/>
  <c r="D60" i="20"/>
  <c r="D89"/>
  <c r="D118"/>
  <c r="D147"/>
  <c r="D176"/>
  <c r="D205"/>
  <c r="D234"/>
  <c r="D263"/>
  <c r="H9"/>
  <c r="H13"/>
  <c r="Y21" i="22"/>
  <c r="Y25" s="1"/>
  <c r="AA25"/>
  <c r="D2" i="20"/>
  <c r="B3" i="15"/>
  <c r="E3" i="22"/>
  <c r="F3" s="1"/>
  <c r="D3"/>
  <c r="J6" i="21" l="1"/>
  <c r="J8"/>
  <c r="K8" s="1"/>
  <c r="J7"/>
  <c r="K7" s="1"/>
  <c r="J5"/>
  <c r="F2"/>
  <c r="J2"/>
  <c r="K2" s="1"/>
  <c r="J9"/>
  <c r="K9" s="1"/>
  <c r="J3"/>
  <c r="K3" s="1"/>
  <c r="J10"/>
  <c r="K10" s="1"/>
  <c r="H3" i="20"/>
  <c r="H4" s="1"/>
  <c r="H5" s="1"/>
  <c r="BE2" i="19" s="1"/>
  <c r="J11" i="21"/>
  <c r="K11" s="1"/>
  <c r="J4"/>
  <c r="K4" s="1"/>
  <c r="G3" i="20"/>
  <c r="D4" i="22"/>
  <c r="D13" s="1"/>
  <c r="D14" s="1"/>
  <c r="G4"/>
  <c r="H4" s="1"/>
  <c r="W3" s="1"/>
  <c r="Y9" s="1"/>
  <c r="Y10" s="1"/>
  <c r="Y12" s="1"/>
  <c r="AA12" s="1"/>
  <c r="C4"/>
  <c r="C13" s="1"/>
  <c r="C14" s="1"/>
  <c r="E4"/>
  <c r="F4" s="1"/>
  <c r="K6" i="21"/>
  <c r="K5"/>
  <c r="E147"/>
  <c r="E148" s="1"/>
  <c r="E149" s="1"/>
  <c r="E150" s="1"/>
  <c r="E151" s="1"/>
  <c r="E152" s="1"/>
  <c r="E153" s="1"/>
  <c r="E154" s="1"/>
  <c r="E155" s="1"/>
  <c r="E156" s="1"/>
  <c r="E157" s="1"/>
  <c r="E158" s="1"/>
  <c r="E159" s="1"/>
  <c r="E160" s="1"/>
  <c r="E132"/>
  <c r="E133" s="1"/>
  <c r="E134" s="1"/>
  <c r="E135" s="1"/>
  <c r="E136" s="1"/>
  <c r="E137" s="1"/>
  <c r="E138" s="1"/>
  <c r="E139" s="1"/>
  <c r="E140" s="1"/>
  <c r="E141" s="1"/>
  <c r="E142" s="1"/>
  <c r="E143" s="1"/>
  <c r="E144" s="1"/>
  <c r="E145" s="1"/>
  <c r="E146" s="1"/>
  <c r="K17" i="22"/>
  <c r="N22" s="1"/>
  <c r="P22" s="1"/>
  <c r="E13" l="1"/>
  <c r="J17" s="1"/>
  <c r="L17"/>
  <c r="N23" s="1"/>
  <c r="N24" s="1"/>
  <c r="N26" s="1"/>
  <c r="P26" s="1"/>
  <c r="W17"/>
  <c r="Y23" s="1"/>
  <c r="Y24" s="1"/>
  <c r="Y26" s="1"/>
  <c r="V17"/>
  <c r="Y22" s="1"/>
  <c r="AA22" s="1"/>
  <c r="G13"/>
  <c r="G14" s="1"/>
  <c r="F13"/>
  <c r="J3" s="1"/>
  <c r="U17"/>
  <c r="G4" i="20"/>
  <c r="G5" s="1"/>
  <c r="BD2" i="19" s="1"/>
  <c r="H13" i="22"/>
  <c r="U3" s="1"/>
  <c r="V3"/>
  <c r="N27"/>
  <c r="P27" s="1"/>
  <c r="BB2" i="19" s="1"/>
  <c r="E176" i="21"/>
  <c r="E177" s="1"/>
  <c r="E178" s="1"/>
  <c r="E179" s="1"/>
  <c r="E180" s="1"/>
  <c r="E181" s="1"/>
  <c r="E182" s="1"/>
  <c r="E183" s="1"/>
  <c r="E184" s="1"/>
  <c r="E185" s="1"/>
  <c r="E186" s="1"/>
  <c r="E187" s="1"/>
  <c r="E188" s="1"/>
  <c r="E189" s="1"/>
  <c r="E161"/>
  <c r="E162" s="1"/>
  <c r="E163" s="1"/>
  <c r="E164" s="1"/>
  <c r="E165" s="1"/>
  <c r="E166" s="1"/>
  <c r="E167" s="1"/>
  <c r="E168" s="1"/>
  <c r="E169" s="1"/>
  <c r="E170" s="1"/>
  <c r="E171" s="1"/>
  <c r="E172" s="1"/>
  <c r="E173" s="1"/>
  <c r="E174" s="1"/>
  <c r="E175" s="1"/>
  <c r="K3" i="22"/>
  <c r="N8" s="1"/>
  <c r="P8" s="1"/>
  <c r="L3"/>
  <c r="N9" s="1"/>
  <c r="N10" s="1"/>
  <c r="N12" s="1"/>
  <c r="E14"/>
  <c r="K12" i="21"/>
  <c r="AA26" i="22"/>
  <c r="D15" i="15"/>
  <c r="G17" s="1"/>
  <c r="F15"/>
  <c r="H15"/>
  <c r="G19" s="1"/>
  <c r="M2" i="19" s="1"/>
  <c r="E15" i="15"/>
  <c r="G15"/>
  <c r="G18" s="1"/>
  <c r="J2" i="19" s="1"/>
  <c r="C15" i="15"/>
  <c r="BG2" i="19" s="1"/>
  <c r="AJ2" l="1"/>
  <c r="AL2"/>
  <c r="AF2"/>
  <c r="AH2"/>
  <c r="AB2"/>
  <c r="AD2"/>
  <c r="X2"/>
  <c r="Z2"/>
  <c r="T2"/>
  <c r="V2"/>
  <c r="Y27" i="22"/>
  <c r="AA27" s="1"/>
  <c r="BC2" i="19" s="1"/>
  <c r="Y8" i="22"/>
  <c r="Y13" s="1"/>
  <c r="AA13" s="1"/>
  <c r="BA2" i="19" s="1"/>
  <c r="F14" i="22"/>
  <c r="K2" i="19" s="1"/>
  <c r="H14" i="22"/>
  <c r="N2" i="19" s="1"/>
  <c r="K13" i="21"/>
  <c r="AV2" i="19" s="1"/>
  <c r="E205" i="21"/>
  <c r="E206" s="1"/>
  <c r="E207" s="1"/>
  <c r="E208" s="1"/>
  <c r="E209" s="1"/>
  <c r="E210" s="1"/>
  <c r="E211" s="1"/>
  <c r="E212" s="1"/>
  <c r="E213" s="1"/>
  <c r="E214" s="1"/>
  <c r="E215" s="1"/>
  <c r="E216" s="1"/>
  <c r="E217" s="1"/>
  <c r="E218" s="1"/>
  <c r="E190"/>
  <c r="E191" s="1"/>
  <c r="E192" s="1"/>
  <c r="E193" s="1"/>
  <c r="E194" s="1"/>
  <c r="E195" s="1"/>
  <c r="E196" s="1"/>
  <c r="E197" s="1"/>
  <c r="E198" s="1"/>
  <c r="E199" s="1"/>
  <c r="E200" s="1"/>
  <c r="E201" s="1"/>
  <c r="E202" s="1"/>
  <c r="E203" s="1"/>
  <c r="E204" s="1"/>
  <c r="P12" i="22"/>
  <c r="N13"/>
  <c r="P13" s="1"/>
  <c r="AZ2" i="19" s="1"/>
  <c r="AA8" i="22" l="1"/>
  <c r="E234" i="21"/>
  <c r="E235" s="1"/>
  <c r="E236" s="1"/>
  <c r="E237" s="1"/>
  <c r="E238" s="1"/>
  <c r="E239" s="1"/>
  <c r="E240" s="1"/>
  <c r="E241" s="1"/>
  <c r="E242" s="1"/>
  <c r="E243" s="1"/>
  <c r="E244" s="1"/>
  <c r="E245" s="1"/>
  <c r="E246" s="1"/>
  <c r="E247" s="1"/>
  <c r="E219"/>
  <c r="E220" s="1"/>
  <c r="E221" s="1"/>
  <c r="E222" s="1"/>
  <c r="E223" s="1"/>
  <c r="E224" s="1"/>
  <c r="E225" s="1"/>
  <c r="E226" s="1"/>
  <c r="E227" s="1"/>
  <c r="E228" s="1"/>
  <c r="E229" s="1"/>
  <c r="E230" s="1"/>
  <c r="E231" s="1"/>
  <c r="E232" s="1"/>
  <c r="E233" s="1"/>
  <c r="R2" i="19"/>
  <c r="E263" i="21" l="1"/>
  <c r="E264" s="1"/>
  <c r="E265" s="1"/>
  <c r="E266" s="1"/>
  <c r="E267" s="1"/>
  <c r="E268" s="1"/>
  <c r="E269" s="1"/>
  <c r="E270" s="1"/>
  <c r="E271" s="1"/>
  <c r="E272" s="1"/>
  <c r="E273" s="1"/>
  <c r="E274" s="1"/>
  <c r="E275" s="1"/>
  <c r="E276" s="1"/>
  <c r="E277" s="1"/>
  <c r="E278" s="1"/>
  <c r="E279" s="1"/>
  <c r="E280" s="1"/>
  <c r="E281" s="1"/>
  <c r="E282" s="1"/>
  <c r="E283" s="1"/>
  <c r="E284" s="1"/>
  <c r="E285" s="1"/>
  <c r="E286" s="1"/>
  <c r="E287" s="1"/>
  <c r="E288" s="1"/>
  <c r="E289" s="1"/>
  <c r="E290" s="1"/>
  <c r="E291" s="1"/>
  <c r="E248"/>
  <c r="E249" s="1"/>
  <c r="E250" s="1"/>
  <c r="E251" s="1"/>
  <c r="E252" s="1"/>
  <c r="E253" s="1"/>
  <c r="E254" s="1"/>
  <c r="E255" s="1"/>
  <c r="E256" s="1"/>
  <c r="E257" s="1"/>
  <c r="E258" s="1"/>
  <c r="E259" s="1"/>
  <c r="E260" s="1"/>
  <c r="E261" s="1"/>
  <c r="E262" s="1"/>
</calcChain>
</file>

<file path=xl/sharedStrings.xml><?xml version="1.0" encoding="utf-8"?>
<sst xmlns="http://schemas.openxmlformats.org/spreadsheetml/2006/main" count="1901" uniqueCount="732">
  <si>
    <t>Layer</t>
  </si>
  <si>
    <t>TOTALS&gt;</t>
  </si>
  <si>
    <t>TREE SPP</t>
  </si>
  <si>
    <t>TOTAL TREES</t>
  </si>
  <si>
    <t>TOTAL CON.</t>
  </si>
  <si>
    <t>DEAD TREES</t>
  </si>
  <si>
    <t>DEAD CON.</t>
  </si>
  <si>
    <t>WS</t>
  </si>
  <si>
    <t>FG</t>
  </si>
  <si>
    <t>LIVE</t>
  </si>
  <si>
    <t>DEAD</t>
  </si>
  <si>
    <t>MITD (ORIG)</t>
  </si>
  <si>
    <t>FOREST HEALTH DAMAGE AGENTS</t>
  </si>
  <si>
    <t>PREF./ACC.</t>
  </si>
  <si>
    <t>POINT OF COMMENCEMENT / BEARING &amp; DISTANCE TO THIS PLOT</t>
  </si>
  <si>
    <t>SSP</t>
  </si>
  <si>
    <t>DBH</t>
  </si>
  <si>
    <t>HT</t>
  </si>
  <si>
    <t>SPP</t>
  </si>
  <si>
    <t>TOT HT</t>
  </si>
  <si>
    <t>AGE@1.3M</t>
  </si>
  <si>
    <t>GROWTH INTERCEPT SAMPLE (5.64m)</t>
  </si>
  <si>
    <t>NOTES</t>
  </si>
  <si>
    <t>PREFERRED SPP (ORIG)</t>
  </si>
  <si>
    <t>ACCEPTABLE SPP(ORIG)</t>
  </si>
  <si>
    <t>UTM ZONE</t>
  </si>
  <si>
    <t>EASTING</t>
  </si>
  <si>
    <t>NORTHING</t>
  </si>
  <si>
    <t>TSA</t>
  </si>
  <si>
    <t>BEC</t>
  </si>
  <si>
    <t>DISTRICT</t>
  </si>
  <si>
    <t>LOCATION</t>
  </si>
  <si>
    <t>POLYGON</t>
  </si>
  <si>
    <t>MAPSHEET - OPENING NO.</t>
  </si>
  <si>
    <t>YEAR</t>
  </si>
  <si>
    <t>MONTH</t>
  </si>
  <si>
    <t>DAY</t>
  </si>
  <si>
    <t>PAGE</t>
  </si>
  <si>
    <t>OF</t>
  </si>
  <si>
    <t>STAND DEVELOPMENT MONITORING FIELD CARD</t>
  </si>
  <si>
    <t>INVENTORY LABEL</t>
  </si>
  <si>
    <t>%</t>
  </si>
  <si>
    <t>Age</t>
  </si>
  <si>
    <t>Ht(m)</t>
  </si>
  <si>
    <t>Ldg Spp</t>
  </si>
  <si>
    <r>
      <t xml:space="preserve">2 </t>
    </r>
    <r>
      <rPr>
        <vertAlign val="superscript"/>
        <sz val="3"/>
        <color theme="1"/>
        <rFont val="Arial"/>
        <family val="2"/>
      </rPr>
      <t>nd</t>
    </r>
    <r>
      <rPr>
        <sz val="3"/>
        <color theme="1"/>
        <rFont val="Arial"/>
        <family val="2"/>
      </rPr>
      <t xml:space="preserve"> Spp</t>
    </r>
  </si>
  <si>
    <t>CR CL</t>
  </si>
  <si>
    <t>Plot 1</t>
  </si>
  <si>
    <t>Plot 2</t>
  </si>
  <si>
    <t>Plot 3</t>
  </si>
  <si>
    <t>Plot 4</t>
  </si>
  <si>
    <t>Plot 5</t>
  </si>
  <si>
    <t>Plot 6</t>
  </si>
  <si>
    <t>Plot 7</t>
  </si>
  <si>
    <t>Plot 8</t>
  </si>
  <si>
    <t>Plot 9</t>
  </si>
  <si>
    <t>Plot 10</t>
  </si>
  <si>
    <t>TOTALS</t>
  </si>
  <si>
    <t>Total Conifers/ha</t>
  </si>
  <si>
    <t>Well Spaced/ha</t>
  </si>
  <si>
    <t>Free Growing/ha</t>
  </si>
  <si>
    <t>DJA</t>
  </si>
  <si>
    <t>SBSmk1</t>
  </si>
  <si>
    <t>DSC</t>
  </si>
  <si>
    <t>Pl</t>
  </si>
  <si>
    <t>Bl</t>
  </si>
  <si>
    <t>Damage Live/ha</t>
  </si>
  <si>
    <t>Damaged Dead/ha</t>
  </si>
  <si>
    <t>DPG</t>
  </si>
  <si>
    <t>DVA</t>
  </si>
  <si>
    <t>DRM</t>
  </si>
  <si>
    <t>DQU</t>
  </si>
  <si>
    <t>DOS</t>
  </si>
  <si>
    <t>DCR</t>
  </si>
  <si>
    <t>DCK</t>
  </si>
  <si>
    <t>DNC</t>
  </si>
  <si>
    <t>DNI</t>
  </si>
  <si>
    <t>DMH</t>
  </si>
  <si>
    <t>DKA</t>
  </si>
  <si>
    <t>District</t>
  </si>
  <si>
    <t>DSI</t>
  </si>
  <si>
    <t>DQC</t>
  </si>
  <si>
    <t>DSQ</t>
  </si>
  <si>
    <t>DFN</t>
  </si>
  <si>
    <t>DKM</t>
  </si>
  <si>
    <t>DMK</t>
  </si>
  <si>
    <t>DND</t>
  </si>
  <si>
    <t>DPC</t>
  </si>
  <si>
    <t>DSS</t>
  </si>
  <si>
    <t>DAB</t>
  </si>
  <si>
    <t>DCS</t>
  </si>
  <si>
    <t>DCC</t>
  </si>
  <si>
    <t>DCH</t>
  </si>
  <si>
    <t>DCO</t>
  </si>
  <si>
    <t>DHW</t>
  </si>
  <si>
    <t>DKL</t>
  </si>
  <si>
    <t>Arrowsmith</t>
  </si>
  <si>
    <t>Fraser</t>
  </si>
  <si>
    <t>Kingcome</t>
  </si>
  <si>
    <t>Mid-Coast</t>
  </si>
  <si>
    <t>North Coast</t>
  </si>
  <si>
    <t>Queen Charlotte Islands</t>
  </si>
  <si>
    <t>Soo</t>
  </si>
  <si>
    <t>Strathcona</t>
  </si>
  <si>
    <t>Sunshine Coast</t>
  </si>
  <si>
    <t>Bulkley</t>
  </si>
  <si>
    <t>Cassiar</t>
  </si>
  <si>
    <t>Cranberry</t>
  </si>
  <si>
    <t>Dawson Creek</t>
  </si>
  <si>
    <t>Fort Nelson</t>
  </si>
  <si>
    <t>Fort St. John</t>
  </si>
  <si>
    <t>Kalum</t>
  </si>
  <si>
    <t>Kispiox</t>
  </si>
  <si>
    <t>Lakes</t>
  </si>
  <si>
    <t>Mackenzie</t>
  </si>
  <si>
    <t>Morice</t>
  </si>
  <si>
    <t>Nass</t>
  </si>
  <si>
    <t>Prince George</t>
  </si>
  <si>
    <t>100 Mile House</t>
  </si>
  <si>
    <t>Arrow</t>
  </si>
  <si>
    <t>Boundary</t>
  </si>
  <si>
    <t>Cranbrook</t>
  </si>
  <si>
    <t>Golden</t>
  </si>
  <si>
    <t>Invermere</t>
  </si>
  <si>
    <t>Kamloops</t>
  </si>
  <si>
    <t>Kootenay Lake</t>
  </si>
  <si>
    <t>Lillooet</t>
  </si>
  <si>
    <t>Merritt</t>
  </si>
  <si>
    <t>Okanagan</t>
  </si>
  <si>
    <t>Quesnel</t>
  </si>
  <si>
    <t>Revelstoke</t>
  </si>
  <si>
    <t>Robson Valley</t>
  </si>
  <si>
    <t>Williams Lake</t>
  </si>
  <si>
    <t>Year</t>
  </si>
  <si>
    <t>Month</t>
  </si>
  <si>
    <t>Day</t>
  </si>
  <si>
    <t>BAFAun</t>
  </si>
  <si>
    <t>BAFAunp</t>
  </si>
  <si>
    <t>BGxh1</t>
  </si>
  <si>
    <t>BGxh2</t>
  </si>
  <si>
    <t>BGxh3</t>
  </si>
  <si>
    <t>BGxw1</t>
  </si>
  <si>
    <t>BGxw2</t>
  </si>
  <si>
    <t>BWBSdk1</t>
  </si>
  <si>
    <t>BWBSdk2</t>
  </si>
  <si>
    <t>BWBSmw1</t>
  </si>
  <si>
    <t>BWBSmw2</t>
  </si>
  <si>
    <t>BWBSun</t>
  </si>
  <si>
    <t>BWBSvk</t>
  </si>
  <si>
    <t>BWBSwk1</t>
  </si>
  <si>
    <t>BWBSwk2</t>
  </si>
  <si>
    <t>BWBSwk3</t>
  </si>
  <si>
    <t>CDFmm</t>
  </si>
  <si>
    <t>CMAun</t>
  </si>
  <si>
    <t>CMAunp</t>
  </si>
  <si>
    <t>CWHdm</t>
  </si>
  <si>
    <t>CWHds1</t>
  </si>
  <si>
    <t>CWHds2</t>
  </si>
  <si>
    <t>CWHmm1</t>
  </si>
  <si>
    <t>CWHmm2</t>
  </si>
  <si>
    <t>CWHms1</t>
  </si>
  <si>
    <t>CWHms2</t>
  </si>
  <si>
    <t>CWHun</t>
  </si>
  <si>
    <t>CWHvh1</t>
  </si>
  <si>
    <t>CWHvh2</t>
  </si>
  <si>
    <t>CWHvm</t>
  </si>
  <si>
    <t>CWHvm1</t>
  </si>
  <si>
    <t>CWHvm2</t>
  </si>
  <si>
    <t>CWHvm3</t>
  </si>
  <si>
    <t>CWHwh1</t>
  </si>
  <si>
    <t>CWHwh2</t>
  </si>
  <si>
    <t>CWHwm</t>
  </si>
  <si>
    <t>CWHws1</t>
  </si>
  <si>
    <t>CWHws2</t>
  </si>
  <si>
    <t>CWHxm1</t>
  </si>
  <si>
    <t>CWHxm2</t>
  </si>
  <si>
    <t>ESSFdc1</t>
  </si>
  <si>
    <t>ESSFdc2</t>
  </si>
  <si>
    <t>ESSFdc3</t>
  </si>
  <si>
    <t>ESSFdcp</t>
  </si>
  <si>
    <t>ESSFdcw</t>
  </si>
  <si>
    <t>ESSFdk1</t>
  </si>
  <si>
    <t>ESSFdk2</t>
  </si>
  <si>
    <t>ESSFdkp</t>
  </si>
  <si>
    <t>ESSFdku</t>
  </si>
  <si>
    <t>ESSFdkw</t>
  </si>
  <si>
    <t>ESSFdm</t>
  </si>
  <si>
    <t>ESSFdmp</t>
  </si>
  <si>
    <t>ESSFdmw</t>
  </si>
  <si>
    <t>ESSFdv1</t>
  </si>
  <si>
    <t>ESSFdv2</t>
  </si>
  <si>
    <t>ESSFdvp</t>
  </si>
  <si>
    <t>ESSFdvw</t>
  </si>
  <si>
    <t>ESSFmc</t>
  </si>
  <si>
    <t>ESSFmcp</t>
  </si>
  <si>
    <t>ESSFmk</t>
  </si>
  <si>
    <t>ESSFmkp</t>
  </si>
  <si>
    <t>ESSFmm1</t>
  </si>
  <si>
    <t>ESSFmm2</t>
  </si>
  <si>
    <t>ESSFmmp</t>
  </si>
  <si>
    <t>ESSFmmw</t>
  </si>
  <si>
    <t>ESSFmv1</t>
  </si>
  <si>
    <t>ESSFmv2</t>
  </si>
  <si>
    <t>ESSFmv3</t>
  </si>
  <si>
    <t>ESSFmv4</t>
  </si>
  <si>
    <t>ESSFmvp</t>
  </si>
  <si>
    <t>ESSFmw</t>
  </si>
  <si>
    <t>ESSFmw1</t>
  </si>
  <si>
    <t>ESSFmw2</t>
  </si>
  <si>
    <t>ESSFmwp</t>
  </si>
  <si>
    <t>ESSFmww</t>
  </si>
  <si>
    <t>ESSFvc</t>
  </si>
  <si>
    <t>ESSFvcp</t>
  </si>
  <si>
    <t>ESSFvcw</t>
  </si>
  <si>
    <t>ESSFvv</t>
  </si>
  <si>
    <t>ESSFvvp</t>
  </si>
  <si>
    <t>ESSFwc1</t>
  </si>
  <si>
    <t>ESSFwc2</t>
  </si>
  <si>
    <t>ESSFwc2w</t>
  </si>
  <si>
    <t>ESSFwc3</t>
  </si>
  <si>
    <t>ESSFwc4</t>
  </si>
  <si>
    <t>ESSFwc5</t>
  </si>
  <si>
    <t>ESSFwc6</t>
  </si>
  <si>
    <t>ESSFwcp</t>
  </si>
  <si>
    <t>ESSFwcw</t>
  </si>
  <si>
    <t>ESSFwk1</t>
  </si>
  <si>
    <t>ESSFwk2</t>
  </si>
  <si>
    <t>ESSFwm</t>
  </si>
  <si>
    <t>ESSFwmp</t>
  </si>
  <si>
    <t>ESSFwmw</t>
  </si>
  <si>
    <t>ESSFwv</t>
  </si>
  <si>
    <t>ESSFwvp</t>
  </si>
  <si>
    <t>ESSFxc</t>
  </si>
  <si>
    <t>ESSFxc1</t>
  </si>
  <si>
    <t>ESSFxc2</t>
  </si>
  <si>
    <t>ESSFxc3</t>
  </si>
  <si>
    <t>ESSFxcp</t>
  </si>
  <si>
    <t>ESSFxcw</t>
  </si>
  <si>
    <t>ESSFxv1</t>
  </si>
  <si>
    <t>ESSFxv2</t>
  </si>
  <si>
    <t>ESSFxvp</t>
  </si>
  <si>
    <t>ESSFxvw</t>
  </si>
  <si>
    <t>ICHdk</t>
  </si>
  <si>
    <t>ICHdm</t>
  </si>
  <si>
    <t>ICHdw1</t>
  </si>
  <si>
    <t>ICHdw2</t>
  </si>
  <si>
    <t>ICHdw3</t>
  </si>
  <si>
    <t>ICHmc1</t>
  </si>
  <si>
    <t>ICHmc1a</t>
  </si>
  <si>
    <t>ICHmc2</t>
  </si>
  <si>
    <t>ICHmk1</t>
  </si>
  <si>
    <t>ICHmk2</t>
  </si>
  <si>
    <t>ICHmk3</t>
  </si>
  <si>
    <t>ICHmk4</t>
  </si>
  <si>
    <t>ICHmm</t>
  </si>
  <si>
    <t>ICHmw1</t>
  </si>
  <si>
    <t>ICHmw2</t>
  </si>
  <si>
    <t>ICHmw3</t>
  </si>
  <si>
    <t>ICHmw4</t>
  </si>
  <si>
    <t>ICHvc</t>
  </si>
  <si>
    <t>ICHvk1</t>
  </si>
  <si>
    <t>ICHvk1c</t>
  </si>
  <si>
    <t>ICHvk2</t>
  </si>
  <si>
    <t>ICHwc</t>
  </si>
  <si>
    <t>ICHwk1</t>
  </si>
  <si>
    <t>ICHwk1c</t>
  </si>
  <si>
    <t>ICHwk2</t>
  </si>
  <si>
    <t>ICHwk3</t>
  </si>
  <si>
    <t>ICHwk4</t>
  </si>
  <si>
    <t>ICHxw</t>
  </si>
  <si>
    <t>IDFdc</t>
  </si>
  <si>
    <t>IDFdk1</t>
  </si>
  <si>
    <t>IDFdk1a</t>
  </si>
  <si>
    <t>IDFdk1b</t>
  </si>
  <si>
    <t>IDFdk2</t>
  </si>
  <si>
    <t>IDFdk2a</t>
  </si>
  <si>
    <t>IDFdk2b</t>
  </si>
  <si>
    <t>IDFdk3</t>
  </si>
  <si>
    <t>IDFdk4</t>
  </si>
  <si>
    <t>IDFdk5</t>
  </si>
  <si>
    <t>IDFdm1</t>
  </si>
  <si>
    <t>IDFdm2</t>
  </si>
  <si>
    <t>IDFdw</t>
  </si>
  <si>
    <t>IDFmw1</t>
  </si>
  <si>
    <t>IDFmw2</t>
  </si>
  <si>
    <t>IDFmw2b</t>
  </si>
  <si>
    <t>IDFun</t>
  </si>
  <si>
    <t>IDFww</t>
  </si>
  <si>
    <t>IDFww1</t>
  </si>
  <si>
    <t>IDFxc</t>
  </si>
  <si>
    <t>IDFxh1</t>
  </si>
  <si>
    <t>IDFxh1a</t>
  </si>
  <si>
    <t>IDFxh2</t>
  </si>
  <si>
    <t>IDFxh2a</t>
  </si>
  <si>
    <t>IDFxh4</t>
  </si>
  <si>
    <t>IDFxk</t>
  </si>
  <si>
    <t>IDFxm</t>
  </si>
  <si>
    <t>IDFxw</t>
  </si>
  <si>
    <t>IMAun</t>
  </si>
  <si>
    <t>IMAunp</t>
  </si>
  <si>
    <t>MHmm1</t>
  </si>
  <si>
    <t>MHmm2</t>
  </si>
  <si>
    <t>MHmmp</t>
  </si>
  <si>
    <t>MHun</t>
  </si>
  <si>
    <t>MHwh1</t>
  </si>
  <si>
    <t>MHwh2</t>
  </si>
  <si>
    <t>MHwhp</t>
  </si>
  <si>
    <t>MSdc1</t>
  </si>
  <si>
    <t>MSdc2</t>
  </si>
  <si>
    <t>MSdc3</t>
  </si>
  <si>
    <t>MSdk</t>
  </si>
  <si>
    <t>MSdk1</t>
  </si>
  <si>
    <t>MSdk2</t>
  </si>
  <si>
    <t>MSdm1</t>
  </si>
  <si>
    <t>MSdm1a</t>
  </si>
  <si>
    <t>MSdm2</t>
  </si>
  <si>
    <t>MSdm3</t>
  </si>
  <si>
    <t>MSdm3w</t>
  </si>
  <si>
    <t>MSdv</t>
  </si>
  <si>
    <t>MSmw1</t>
  </si>
  <si>
    <t>MSmw2</t>
  </si>
  <si>
    <t>MSun</t>
  </si>
  <si>
    <t>MSxk</t>
  </si>
  <si>
    <t>MSxk1</t>
  </si>
  <si>
    <t>MSxk2</t>
  </si>
  <si>
    <t>MSxk3</t>
  </si>
  <si>
    <t>MSxv</t>
  </si>
  <si>
    <t>PPdh1</t>
  </si>
  <si>
    <t>PPdh2</t>
  </si>
  <si>
    <t>PPxh1</t>
  </si>
  <si>
    <t>PPxh1a</t>
  </si>
  <si>
    <t>PPxh2</t>
  </si>
  <si>
    <t>PPxh2a</t>
  </si>
  <si>
    <t>PPxh3</t>
  </si>
  <si>
    <t>SBPSdc</t>
  </si>
  <si>
    <t>SBPSmc</t>
  </si>
  <si>
    <t>SBPSmk</t>
  </si>
  <si>
    <t>SBPSxc</t>
  </si>
  <si>
    <t>SBSdh1</t>
  </si>
  <si>
    <t>SBSdh2</t>
  </si>
  <si>
    <t>SBSdk</t>
  </si>
  <si>
    <t>SBSdw1</t>
  </si>
  <si>
    <t>SBSdw2</t>
  </si>
  <si>
    <t>SBSdw3</t>
  </si>
  <si>
    <t>SBSmc1</t>
  </si>
  <si>
    <t>SBSmc2</t>
  </si>
  <si>
    <t>SBSmc3</t>
  </si>
  <si>
    <t>SBSmh</t>
  </si>
  <si>
    <t>SBSmk2</t>
  </si>
  <si>
    <t>SBSmm</t>
  </si>
  <si>
    <t>SBSmw</t>
  </si>
  <si>
    <t>SBSun</t>
  </si>
  <si>
    <t>SBSvk</t>
  </si>
  <si>
    <t>SBSwk1</t>
  </si>
  <si>
    <t>SBSwk2</t>
  </si>
  <si>
    <t>SBSwk3</t>
  </si>
  <si>
    <t>SBSwk3a</t>
  </si>
  <si>
    <t>SWBdk</t>
  </si>
  <si>
    <t>SWBdks</t>
  </si>
  <si>
    <t>SWBmk</t>
  </si>
  <si>
    <t>SWBmks</t>
  </si>
  <si>
    <t>SWBun</t>
  </si>
  <si>
    <t>SWBvk</t>
  </si>
  <si>
    <t>SWBvks</t>
  </si>
  <si>
    <t>Ac</t>
  </si>
  <si>
    <t>Acb</t>
  </si>
  <si>
    <t>Act</t>
  </si>
  <si>
    <t>Ad</t>
  </si>
  <si>
    <t>At</t>
  </si>
  <si>
    <t>Ax</t>
  </si>
  <si>
    <t>Ba</t>
  </si>
  <si>
    <t>Bb</t>
  </si>
  <si>
    <t>Bc</t>
  </si>
  <si>
    <t>Bg</t>
  </si>
  <si>
    <t>Bm</t>
  </si>
  <si>
    <t>Bn</t>
  </si>
  <si>
    <t>Bp</t>
  </si>
  <si>
    <t>Cw</t>
  </si>
  <si>
    <t>Cg</t>
  </si>
  <si>
    <t>Dm</t>
  </si>
  <si>
    <t>Dr</t>
  </si>
  <si>
    <t>Ea</t>
  </si>
  <si>
    <t>Eb</t>
  </si>
  <si>
    <t>Ee</t>
  </si>
  <si>
    <t>Ep</t>
  </si>
  <si>
    <t>Es</t>
  </si>
  <si>
    <t>Ew</t>
  </si>
  <si>
    <t>Ex</t>
  </si>
  <si>
    <t>Exp</t>
  </si>
  <si>
    <t>Exw</t>
  </si>
  <si>
    <t>Ey</t>
  </si>
  <si>
    <t>Fd</t>
  </si>
  <si>
    <t>Fdc</t>
  </si>
  <si>
    <t>Fdi</t>
  </si>
  <si>
    <t>Gp</t>
  </si>
  <si>
    <t>Gr</t>
  </si>
  <si>
    <t>Hm</t>
  </si>
  <si>
    <t>Hw</t>
  </si>
  <si>
    <t>Hx</t>
  </si>
  <si>
    <t>Hxm</t>
  </si>
  <si>
    <t>Jd</t>
  </si>
  <si>
    <t>Jh</t>
  </si>
  <si>
    <t>Jr</t>
  </si>
  <si>
    <t>Js</t>
  </si>
  <si>
    <t>Kc</t>
  </si>
  <si>
    <t>La</t>
  </si>
  <si>
    <t>Ld</t>
  </si>
  <si>
    <t>Ls</t>
  </si>
  <si>
    <t>Lt</t>
  </si>
  <si>
    <t>Lw</t>
  </si>
  <si>
    <t>Mb</t>
  </si>
  <si>
    <t>Me</t>
  </si>
  <si>
    <t>Mn</t>
  </si>
  <si>
    <t>Mr</t>
  </si>
  <si>
    <t>Ms</t>
  </si>
  <si>
    <t>Mv</t>
  </si>
  <si>
    <t>Oa</t>
  </si>
  <si>
    <t>Ob</t>
  </si>
  <si>
    <t>Oc</t>
  </si>
  <si>
    <t>Od</t>
  </si>
  <si>
    <t>Oe</t>
  </si>
  <si>
    <t>Of</t>
  </si>
  <si>
    <t>Og</t>
  </si>
  <si>
    <t>Oh</t>
  </si>
  <si>
    <t>Ol</t>
  </si>
  <si>
    <t>Oj</t>
  </si>
  <si>
    <t>Ok</t>
  </si>
  <si>
    <t>Pa</t>
  </si>
  <si>
    <t>Pf</t>
  </si>
  <si>
    <t>Pj</t>
  </si>
  <si>
    <t>Plc</t>
  </si>
  <si>
    <t>Pli</t>
  </si>
  <si>
    <t>Pm</t>
  </si>
  <si>
    <t>Pr</t>
  </si>
  <si>
    <t>Ps</t>
  </si>
  <si>
    <t>Pw</t>
  </si>
  <si>
    <t>Px</t>
  </si>
  <si>
    <t>Pxj</t>
  </si>
  <si>
    <t>Py</t>
  </si>
  <si>
    <t>Qe</t>
  </si>
  <si>
    <t>Qg</t>
  </si>
  <si>
    <t>Qw</t>
  </si>
  <si>
    <t>Ra</t>
  </si>
  <si>
    <t>Sa</t>
  </si>
  <si>
    <t>Sb</t>
  </si>
  <si>
    <t>Se</t>
  </si>
  <si>
    <t>Sn</t>
  </si>
  <si>
    <t>Ss</t>
  </si>
  <si>
    <t>Sw</t>
  </si>
  <si>
    <t>Sx</t>
  </si>
  <si>
    <t>Sxb</t>
  </si>
  <si>
    <t>Sxe</t>
  </si>
  <si>
    <t>Sxl</t>
  </si>
  <si>
    <t>Sxs</t>
  </si>
  <si>
    <t>Sxw</t>
  </si>
  <si>
    <t>Sxx</t>
  </si>
  <si>
    <t>Tw</t>
  </si>
  <si>
    <t>Ua</t>
  </si>
  <si>
    <t>Up</t>
  </si>
  <si>
    <t>Vb</t>
  </si>
  <si>
    <t>Vp</t>
  </si>
  <si>
    <t>Vs</t>
  </si>
  <si>
    <t>Vv</t>
  </si>
  <si>
    <t>Vw</t>
  </si>
  <si>
    <t>Wa</t>
  </si>
  <si>
    <t>Wb</t>
  </si>
  <si>
    <t>Wd</t>
  </si>
  <si>
    <t>Wp</t>
  </si>
  <si>
    <t>Ws</t>
  </si>
  <si>
    <t>Wt</t>
  </si>
  <si>
    <t>Yc</t>
  </si>
  <si>
    <t>Yp</t>
  </si>
  <si>
    <t>UTM Zone</t>
  </si>
  <si>
    <t>SURVEYOR NAME(S)</t>
  </si>
  <si>
    <t>ACCESS NOTES:</t>
  </si>
  <si>
    <t>Minor Spp.</t>
  </si>
  <si>
    <t>PLOT NO. (3.99m)</t>
  </si>
  <si>
    <t>Plot</t>
  </si>
  <si>
    <t>Row Labels</t>
  </si>
  <si>
    <t>M-VALUE (ORIG)</t>
  </si>
  <si>
    <t>SITE INDEX</t>
  </si>
  <si>
    <t>PLOT</t>
  </si>
  <si>
    <t>SUB TOTALS</t>
  </si>
  <si>
    <t>OVERALL TOTAL</t>
  </si>
  <si>
    <t>Values</t>
  </si>
  <si>
    <t>LIVE LAYER 1</t>
  </si>
  <si>
    <t>DEAD LAYER 1</t>
  </si>
  <si>
    <t>LIVE LAYER 2</t>
  </si>
  <si>
    <t>DEAD LAYER 2</t>
  </si>
  <si>
    <t>LIVE LAYER 3</t>
  </si>
  <si>
    <t>DEAD LAYER 3</t>
  </si>
  <si>
    <t>Sum of LIVE LAYER 1</t>
  </si>
  <si>
    <t>Sum of DEAD LAYER 1</t>
  </si>
  <si>
    <t>Sum of LIVE LAYER 2</t>
  </si>
  <si>
    <t>Sum of DEAD LAYER 2</t>
  </si>
  <si>
    <t>Sum of LIVE LAYER 3</t>
  </si>
  <si>
    <t>Sum of DEAD LAYER 3</t>
  </si>
  <si>
    <t>MAPSHEET</t>
  </si>
  <si>
    <t>WS Current</t>
  </si>
  <si>
    <t>WS (M) Current</t>
  </si>
  <si>
    <t>FG Current</t>
  </si>
  <si>
    <t>FG (M) Current</t>
  </si>
  <si>
    <t>SI @ Current</t>
  </si>
  <si>
    <t>SIBEC Current</t>
  </si>
  <si>
    <t>1 Inv. Leading Spp. Current</t>
  </si>
  <si>
    <t>% Leading Spp 1 Current</t>
  </si>
  <si>
    <t>2 Inv. Leading Spp. Current</t>
  </si>
  <si>
    <t>% Leading Spp 2 Current</t>
  </si>
  <si>
    <t>Current measured gross vol/ha (m3)</t>
  </si>
  <si>
    <t>Current Age</t>
  </si>
  <si>
    <t>WS sph LCL @ Cl .90 (M)</t>
  </si>
  <si>
    <t xml:space="preserve"> FG sph  LCL @ Cl .90 (M)</t>
  </si>
  <si>
    <t>WS sph LCL @ Cl .90</t>
  </si>
  <si>
    <t xml:space="preserve"> FG sph LCL @ Cl .90</t>
  </si>
  <si>
    <t xml:space="preserve"> Avg DBH (current) measured (cm) (Quadratic Mean)</t>
  </si>
  <si>
    <t>MAX DBH (current) measured (cm) (Quadratic Mean - Top 10)</t>
  </si>
  <si>
    <t>Total Trees/ha (Current) ALL</t>
  </si>
  <si>
    <t>Total Trees /ha (Current) LAYER 1</t>
  </si>
  <si>
    <t>Total Trees /ha (Current) LAYER 2</t>
  </si>
  <si>
    <t>Total Trees /ha (Current) LAYER 3</t>
  </si>
  <si>
    <t>Plot #</t>
  </si>
  <si>
    <t>Q - Mean ALL</t>
  </si>
  <si>
    <t>Q - Mean - 10</t>
  </si>
  <si>
    <t>N</t>
  </si>
  <si>
    <t>SUM of Squares</t>
  </si>
  <si>
    <t>SOS/N</t>
  </si>
  <si>
    <t>SQRT of (SOS/N)</t>
  </si>
  <si>
    <t>TOP 10</t>
  </si>
  <si>
    <t>Species</t>
  </si>
  <si>
    <r>
      <t>Sum of Volumes (m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)</t>
    </r>
  </si>
  <si>
    <t>TOTAL</t>
  </si>
  <si>
    <t>Yellow Cedar</t>
  </si>
  <si>
    <t>CAPPED VALUES (M) DATA</t>
  </si>
  <si>
    <t>Total Trees</t>
  </si>
  <si>
    <t>Total Conifers</t>
  </si>
  <si>
    <t>Total WS</t>
  </si>
  <si>
    <t>Total WS (M)</t>
  </si>
  <si>
    <t>Total FG</t>
  </si>
  <si>
    <t>Total FG (M)</t>
  </si>
  <si>
    <t>Mean WS (M)/plot</t>
  </si>
  <si>
    <t>SD WS (M)</t>
  </si>
  <si>
    <t>Mean FG (M)/plot</t>
  </si>
  <si>
    <t>SD FG (M)</t>
  </si>
  <si>
    <t>WS (M) LCL CALCULATOR</t>
  </si>
  <si>
    <t>FG (M) LCL CALCULATOR</t>
  </si>
  <si>
    <t>PM</t>
  </si>
  <si>
    <t>(n) Number of Plots</t>
  </si>
  <si>
    <t>Auto-entered from WS</t>
  </si>
  <si>
    <t>(X) Mean WS</t>
  </si>
  <si>
    <t>*pm(200)</t>
  </si>
  <si>
    <t>s/ha</t>
  </si>
  <si>
    <t>(SD) Standard Deviation</t>
  </si>
  <si>
    <r>
      <t>SD/√ of n = S</t>
    </r>
    <r>
      <rPr>
        <b/>
        <vertAlign val="subscript"/>
        <sz val="8"/>
        <color indexed="8"/>
        <rFont val="Arial"/>
        <family val="2"/>
      </rPr>
      <t>X</t>
    </r>
    <r>
      <rPr>
        <b/>
        <sz val="8"/>
        <color indexed="8"/>
        <rFont val="Arial"/>
        <family val="2"/>
      </rPr>
      <t>(mean)</t>
    </r>
  </si>
  <si>
    <t>SD/√ of n = SX(mean)</t>
  </si>
  <si>
    <t>If n-1 =</t>
  </si>
  <si>
    <t>then t.90=</t>
  </si>
  <si>
    <r>
      <t>(</t>
    </r>
    <r>
      <rPr>
        <b/>
        <i/>
        <sz val="8"/>
        <color indexed="8"/>
        <rFont val="Arial"/>
        <family val="2"/>
      </rPr>
      <t>from t-table, 0.05</t>
    </r>
    <r>
      <rPr>
        <b/>
        <sz val="8"/>
        <color indexed="8"/>
        <rFont val="Arial"/>
        <family val="2"/>
      </rPr>
      <t>)</t>
    </r>
  </si>
  <si>
    <t>(from t-table, 0.05)</t>
  </si>
  <si>
    <r>
      <t>Cl.90 = t*S</t>
    </r>
    <r>
      <rPr>
        <b/>
        <vertAlign val="subscript"/>
        <sz val="8"/>
        <color indexed="8"/>
        <rFont val="Arial"/>
        <family val="2"/>
      </rPr>
      <t>X</t>
    </r>
    <r>
      <rPr>
        <b/>
        <sz val="8"/>
        <color indexed="8"/>
        <rFont val="Arial"/>
        <family val="2"/>
      </rPr>
      <t>(mean)</t>
    </r>
  </si>
  <si>
    <t>Cl.90 = t*SX(mean)</t>
  </si>
  <si>
    <t>Total</t>
  </si>
  <si>
    <t>LCL X(mean) - Cl.90</t>
  </si>
  <si>
    <t>SPH</t>
  </si>
  <si>
    <t>NON-CAPPED VALUES DATA</t>
  </si>
  <si>
    <t xml:space="preserve">Total WS </t>
  </si>
  <si>
    <t>Mean WS /plot</t>
  </si>
  <si>
    <t xml:space="preserve">SD WS </t>
  </si>
  <si>
    <t xml:space="preserve">Total FG </t>
  </si>
  <si>
    <t>Mean FG /plot</t>
  </si>
  <si>
    <t xml:space="preserve">SD FG </t>
  </si>
  <si>
    <t>WS LCL CALCULATOR</t>
  </si>
  <si>
    <t>FG LCL CALCULATOR</t>
  </si>
  <si>
    <t>% Total Trees Affected by FHF 1</t>
  </si>
  <si>
    <t>% Total Trees Affected by FHF 2</t>
  </si>
  <si>
    <t>% Total Trees Affected by FHF 3</t>
  </si>
  <si>
    <t>% Total Trees Affected by FHF 4</t>
  </si>
  <si>
    <t>% Total Trees Affected by FHF 5</t>
  </si>
  <si>
    <t>Forest Health Factor 5</t>
  </si>
  <si>
    <t>Forest Health Factor 4</t>
  </si>
  <si>
    <t>Forest Health Factor 3</t>
  </si>
  <si>
    <t>Forest Health Factor 2</t>
  </si>
  <si>
    <t>Forest Health Factor 1</t>
  </si>
  <si>
    <t>Divide by 10 plots</t>
  </si>
  <si>
    <r>
      <t xml:space="preserve">s/ha </t>
    </r>
    <r>
      <rPr>
        <b/>
        <i/>
        <sz val="8"/>
        <color indexed="8"/>
        <rFont val="Arial"/>
        <family val="2"/>
      </rPr>
      <t>auto-entered into table</t>
    </r>
  </si>
  <si>
    <t>Total Healthy Trees</t>
  </si>
  <si>
    <t>Volume (m3)</t>
  </si>
  <si>
    <t>This is all automatically filled</t>
  </si>
  <si>
    <t>in, caluculated and entered.</t>
  </si>
  <si>
    <t>Sum of Total Trees</t>
  </si>
  <si>
    <t>ROW</t>
  </si>
  <si>
    <t>SUM</t>
  </si>
  <si>
    <t>Forest Health Factors to be reported).</t>
  </si>
  <si>
    <t xml:space="preserve">Plot </t>
  </si>
  <si>
    <t>Leading Species</t>
  </si>
  <si>
    <t>Secondary Species</t>
  </si>
  <si>
    <t xml:space="preserve">Age </t>
  </si>
  <si>
    <t>Height (m)</t>
  </si>
  <si>
    <t>Code</t>
  </si>
  <si>
    <t>Species 1</t>
  </si>
  <si>
    <t>Species 2</t>
  </si>
  <si>
    <t>Most Common in each Group:</t>
  </si>
  <si>
    <t>Inventory</t>
  </si>
  <si>
    <t>&lt;-- NEEDED for auto-filling in SDM Summary</t>
  </si>
  <si>
    <r>
      <t xml:space="preserve">GROUP                 </t>
    </r>
    <r>
      <rPr>
        <b/>
        <sz val="8"/>
        <rFont val="Arial"/>
        <family val="2"/>
      </rPr>
      <t>E = Early (Declared '87-'94)                      L = Late (Declared '95 - '01)</t>
    </r>
  </si>
  <si>
    <t>Gross Area (ha)</t>
  </si>
  <si>
    <t>Date (year) Planted</t>
  </si>
  <si>
    <t>1 Inv. Leading Spp. @ declaration</t>
  </si>
  <si>
    <t>2 Inv. Leading Spp. @ declaration</t>
  </si>
  <si>
    <t>% Leading Spp 1 @ declaration</t>
  </si>
  <si>
    <t>% Leading Spp 2 @ declaration</t>
  </si>
  <si>
    <t>Year Logged</t>
  </si>
  <si>
    <t>Year Declared FG</t>
  </si>
  <si>
    <t>Total Trees/ha @ declaration</t>
  </si>
  <si>
    <t>SI @ Declaration</t>
  </si>
  <si>
    <t>FG @ Declaration</t>
  </si>
  <si>
    <t>WS @ Declaration</t>
  </si>
  <si>
    <t>Silv. Treatments</t>
  </si>
  <si>
    <t>Forest Health Factor 6</t>
  </si>
  <si>
    <t>% Total Trees Affected by FHF 6</t>
  </si>
  <si>
    <t>Forest Health Factor 7</t>
  </si>
  <si>
    <t>% Total Trees Affected by FHF 7</t>
  </si>
  <si>
    <t>Forest Health Factor 8</t>
  </si>
  <si>
    <t>% Total Trees Affected by FHF 8</t>
  </si>
  <si>
    <t>Forest Health Factor 9</t>
  </si>
  <si>
    <t>% Total Trees Affected by FHF 9</t>
  </si>
  <si>
    <t>Forest Health Factor 10</t>
  </si>
  <si>
    <t>% Total Trees Affected by FHF 10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</si>
  <si>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</si>
  <si>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</si>
  <si>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</si>
  <si>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</si>
  <si>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</si>
  <si>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</si>
  <si>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</si>
  <si>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</si>
  <si>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</si>
  <si>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</si>
  <si>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</si>
  <si>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</si>
  <si>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North and Central Coast Region.  Cedar-Hemlock type</t>
  </si>
  <si>
    <t>Southern Coast Region.  Hemlock-Fir-Balsam type</t>
  </si>
  <si>
    <t>South Coast Transition Belt.  Hemlock-Fir-Balsam type</t>
  </si>
  <si>
    <t>South Western Interior Dry Belt.  Fir-Lodgepole pine-Spruce type</t>
  </si>
  <si>
    <t>West Kootenay Region.  Spruce-Balsam-Cedar-Fir type</t>
  </si>
  <si>
    <t>East Kootenay Region.  Spruce-Lodgepole pine-Fir type</t>
  </si>
  <si>
    <t>Central Columbia Region, Interior Wet Belt.  Spruce-Cedar-Hemlock-Fir type</t>
  </si>
  <si>
    <t>Nechako, Fraser Plateau Region.  Lodgepole pine-Fir-Spruce type</t>
  </si>
  <si>
    <t>Central Interior Region.  Lodgepole pine-Spruce-Balsam type</t>
  </si>
  <si>
    <t>Northwest Plateau Region, Stikine, Skeena.  Hemlock-Balsam-Spruce type</t>
  </si>
  <si>
    <t>North Central Plateau Region, Cassiar, Omineca.  Spruce-Balsam-Deciduous type</t>
  </si>
  <si>
    <t>North Eastern Plains Region.  Spruce-Deciduous type</t>
  </si>
  <si>
    <t>Districts</t>
  </si>
  <si>
    <t>FIZ</t>
  </si>
  <si>
    <t>Poplar</t>
  </si>
  <si>
    <t>Balsam Poplar</t>
  </si>
  <si>
    <t>Black Cottonwood</t>
  </si>
  <si>
    <t>Aspen</t>
  </si>
  <si>
    <t>Amabilis Fir</t>
  </si>
  <si>
    <t>Balsam Fir</t>
  </si>
  <si>
    <t>Grand Fir</t>
  </si>
  <si>
    <t>Subalpine Fir</t>
  </si>
  <si>
    <t>Nobel Fir</t>
  </si>
  <si>
    <t>Western Red Cedar</t>
  </si>
  <si>
    <t>Red Alder</t>
  </si>
  <si>
    <t>Alaska Paper Birch</t>
  </si>
  <si>
    <t>Common Paper Birch</t>
  </si>
  <si>
    <t>Douglas Fir</t>
  </si>
  <si>
    <t>Douglas Fir (Coastal)</t>
  </si>
  <si>
    <t>Douglas Fir (Interior)</t>
  </si>
  <si>
    <t>Mountain Hemlock</t>
  </si>
  <si>
    <t>Western Hemlock</t>
  </si>
  <si>
    <t>Alpine Larch</t>
  </si>
  <si>
    <t>Siberian Larch</t>
  </si>
  <si>
    <t>Tamarack</t>
  </si>
  <si>
    <t>Western Larch</t>
  </si>
  <si>
    <t>Bigleaf Maple</t>
  </si>
  <si>
    <t>Whitebark Pine</t>
  </si>
  <si>
    <t>Limber Pine</t>
  </si>
  <si>
    <t>Jack Pine</t>
  </si>
  <si>
    <t>Lodgepole Pine</t>
  </si>
  <si>
    <t>Lodgepole Pine (Coastal)</t>
  </si>
  <si>
    <t>Lodgepole Pine (Interior)</t>
  </si>
  <si>
    <t>Western White Pine</t>
  </si>
  <si>
    <t>Ponderosa Pine</t>
  </si>
  <si>
    <t>Norway Spruce</t>
  </si>
  <si>
    <t>Black Spruce</t>
  </si>
  <si>
    <t>Engelmann Spruce</t>
  </si>
  <si>
    <t>Sitka Spruce</t>
  </si>
  <si>
    <t>White Spruce</t>
  </si>
  <si>
    <t>Spruce Hybrid</t>
  </si>
  <si>
    <t>White x Black Spruce</t>
  </si>
  <si>
    <t>Engelmann x Sitka Pruce</t>
  </si>
  <si>
    <t>White x Sitka Spruce</t>
  </si>
  <si>
    <t>Sitka x Unknown Spruce</t>
  </si>
  <si>
    <t>White x Engelmann Spruce</t>
  </si>
  <si>
    <t>Bitter Cherry</t>
  </si>
  <si>
    <t xml:space="preserve">White x Engelmann x Sitka </t>
  </si>
  <si>
    <t>-</t>
  </si>
  <si>
    <t>F.I.Z.</t>
  </si>
  <si>
    <t>Description</t>
  </si>
  <si>
    <r>
      <t>m</t>
    </r>
    <r>
      <rPr>
        <b/>
        <vertAlign val="superscript"/>
        <sz val="8"/>
        <rFont val="Arial"/>
        <family val="2"/>
      </rPr>
      <t>3</t>
    </r>
  </si>
  <si>
    <r>
      <t>m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/ha</t>
    </r>
  </si>
  <si>
    <r>
      <t>x 200 (m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/ha)</t>
    </r>
  </si>
  <si>
    <t>SS Vol</t>
  </si>
  <si>
    <t>SS Vol only works on the top cell, because the</t>
  </si>
  <si>
    <t>FIZ/Species table only works off the top DBH</t>
  </si>
  <si>
    <t>and ht</t>
  </si>
  <si>
    <t>FHF</t>
  </si>
  <si>
    <t>But it needs tweaking and help.</t>
  </si>
  <si>
    <t>Plot*</t>
  </si>
  <si>
    <t>*Biggest Tree in each plot</t>
  </si>
  <si>
    <t xml:space="preserve">  The "Validation Lists" tab contains the reference data for the drop-down menus in the Plot Card tabs.</t>
  </si>
  <si>
    <t>(only the top 10 are listed, because there are</t>
  </si>
  <si>
    <t>only 10 spaces in the Master Summary for</t>
  </si>
  <si>
    <r>
      <t xml:space="preserve">     </t>
    </r>
    <r>
      <rPr>
        <sz val="10"/>
        <color theme="0"/>
        <rFont val="Arial"/>
        <family val="2"/>
      </rPr>
      <t xml:space="preserve">The columns with </t>
    </r>
    <r>
      <rPr>
        <b/>
        <sz val="10"/>
        <color theme="0" tint="-0.34998626667073579"/>
        <rFont val="Arial"/>
        <family val="2"/>
      </rPr>
      <t>GREY</t>
    </r>
    <r>
      <rPr>
        <sz val="10"/>
        <rFont val="Arial"/>
        <family val="2"/>
      </rPr>
      <t xml:space="preserve"> </t>
    </r>
    <r>
      <rPr>
        <sz val="10"/>
        <color theme="0"/>
        <rFont val="Arial"/>
        <family val="2"/>
      </rPr>
      <t>headings are auto-filled directly from the Plot Cards.  The columns with</t>
    </r>
    <r>
      <rPr>
        <sz val="10"/>
        <rFont val="Arial"/>
        <family val="2"/>
      </rPr>
      <t xml:space="preserve"> </t>
    </r>
    <r>
      <rPr>
        <b/>
        <sz val="10"/>
        <color theme="3" tint="0.39997558519241921"/>
        <rFont val="Arial"/>
        <family val="2"/>
      </rPr>
      <t>BLUE</t>
    </r>
    <r>
      <rPr>
        <sz val="10"/>
        <rFont val="Arial"/>
        <family val="2"/>
      </rPr>
      <t xml:space="preserve"> </t>
    </r>
    <r>
      <rPr>
        <sz val="10"/>
        <color theme="0"/>
        <rFont val="Arial"/>
        <family val="2"/>
      </rPr>
      <t>headings are auto-calculated from plot data.</t>
    </r>
  </si>
  <si>
    <r>
      <t xml:space="preserve">     </t>
    </r>
    <r>
      <rPr>
        <sz val="10"/>
        <color theme="0"/>
        <rFont val="Arial"/>
        <family val="2"/>
      </rPr>
      <t xml:space="preserve">The </t>
    </r>
    <r>
      <rPr>
        <b/>
        <sz val="10"/>
        <color theme="0"/>
        <rFont val="Arial"/>
        <family val="2"/>
      </rPr>
      <t>SDM BLOCK SUMMARY</t>
    </r>
    <r>
      <rPr>
        <sz val="10"/>
        <color theme="0"/>
        <rFont val="Arial"/>
        <family val="2"/>
      </rPr>
      <t xml:space="preserve"> tab requires input ONLY in the columns with</t>
    </r>
    <r>
      <rPr>
        <sz val="10"/>
        <rFont val="Arial"/>
        <family val="2"/>
      </rPr>
      <t xml:space="preserve"> </t>
    </r>
    <r>
      <rPr>
        <b/>
        <sz val="10"/>
        <color rgb="FF00FF00"/>
        <rFont val="Arial"/>
        <family val="2"/>
      </rPr>
      <t>GREEN</t>
    </r>
    <r>
      <rPr>
        <sz val="10"/>
        <rFont val="Arial"/>
        <family val="2"/>
      </rPr>
      <t xml:space="preserve"> </t>
    </r>
    <r>
      <rPr>
        <sz val="10"/>
        <color theme="0"/>
        <rFont val="Arial"/>
        <family val="2"/>
      </rPr>
      <t>headings - this data will come from the original opening file survey.</t>
    </r>
  </si>
  <si>
    <t>DBH^2</t>
  </si>
  <si>
    <t>^2</t>
  </si>
  <si>
    <t>L/D</t>
  </si>
  <si>
    <t xml:space="preserve"> CODES, FOR REFERENCE AND CALCULATION PURPOSES</t>
  </si>
  <si>
    <r>
      <t xml:space="preserve">    The "LCL Calculator" tab is automated.  It </t>
    </r>
    <r>
      <rPr>
        <b/>
        <sz val="12"/>
        <color theme="0"/>
        <rFont val="Arial"/>
        <family val="2"/>
      </rPr>
      <t>DOES NOT</t>
    </r>
    <r>
      <rPr>
        <b/>
        <sz val="9"/>
        <color theme="0"/>
        <rFont val="Arial"/>
        <family val="2"/>
      </rPr>
      <t xml:space="preserve"> require any input.</t>
    </r>
  </si>
  <si>
    <r>
      <t xml:space="preserve">The "Quadratic Mean Calculator" tab is automated.  It </t>
    </r>
    <r>
      <rPr>
        <b/>
        <sz val="12"/>
        <color theme="0"/>
        <rFont val="Arial"/>
        <family val="2"/>
      </rPr>
      <t>DOES NOT</t>
    </r>
    <r>
      <rPr>
        <b/>
        <sz val="9"/>
        <color theme="0"/>
        <rFont val="Arial"/>
        <family val="2"/>
      </rPr>
      <t xml:space="preserve"> require any input.</t>
    </r>
  </si>
  <si>
    <r>
      <t xml:space="preserve">The "Inventory Summary" tab is automated.  It </t>
    </r>
    <r>
      <rPr>
        <b/>
        <sz val="12"/>
        <color theme="0"/>
        <rFont val="Arial"/>
        <family val="2"/>
      </rPr>
      <t>DOES NOT</t>
    </r>
    <r>
      <rPr>
        <b/>
        <sz val="9"/>
        <color theme="0"/>
        <rFont val="Arial"/>
        <family val="2"/>
      </rPr>
      <t xml:space="preserve"> require any input.</t>
    </r>
  </si>
  <si>
    <r>
      <t xml:space="preserve">         The "FH Agent Summary" tab does not require any input.  </t>
    </r>
    <r>
      <rPr>
        <b/>
        <sz val="11"/>
        <color rgb="FFFFFF00"/>
        <rFont val="Arial"/>
        <family val="2"/>
      </rPr>
      <t xml:space="preserve">It </t>
    </r>
    <r>
      <rPr>
        <b/>
        <sz val="14"/>
        <color rgb="FFFFFF00"/>
        <rFont val="Arial"/>
        <family val="2"/>
      </rPr>
      <t>DOES</t>
    </r>
    <r>
      <rPr>
        <b/>
        <sz val="11"/>
        <color rgb="FFFFFF00"/>
        <rFont val="Arial"/>
        <family val="2"/>
      </rPr>
      <t xml:space="preserve"> require the user to "refresh" the sheet after new data entry (Data Menu &gt; Refresh All)</t>
    </r>
  </si>
  <si>
    <r>
      <t xml:space="preserve">The " Quick Plot Summary" tab is automated.  It </t>
    </r>
    <r>
      <rPr>
        <b/>
        <sz val="12"/>
        <color theme="0"/>
        <rFont val="Arial"/>
        <family val="2"/>
      </rPr>
      <t>DOES NOT</t>
    </r>
    <r>
      <rPr>
        <b/>
        <sz val="9"/>
        <color theme="0"/>
        <rFont val="Arial"/>
        <family val="2"/>
      </rPr>
      <t xml:space="preserve"> require any input.</t>
    </r>
  </si>
  <si>
    <t>Once you are finished entering your plot data, select the "Data" tab at the top of the page and select "Refresh All" to update the following tabs.</t>
  </si>
  <si>
    <t>(blank)</t>
  </si>
  <si>
    <t>N/A</t>
  </si>
  <si>
    <t>M Value</t>
  </si>
  <si>
    <t>(X) Mean FG</t>
  </si>
  <si>
    <t>DATA VOLUME TREE</t>
  </si>
  <si>
    <t>Total Affected Trees (including dead)/ha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</si>
</sst>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0"/>
  </numFmts>
  <fonts count="57">
    <font>
      <sz val="11"/>
      <color theme="1"/>
      <name val="Calibri"/>
      <family val="2"/>
      <scheme val="minor"/>
    </font>
    <font>
      <sz val="4"/>
      <color theme="1"/>
      <name val="Arial"/>
      <family val="2"/>
    </font>
    <font>
      <sz val="3"/>
      <color theme="1"/>
      <name val="Arial"/>
      <family val="2"/>
    </font>
    <font>
      <sz val="4"/>
      <color theme="1"/>
      <name val="Calibri"/>
      <family val="2"/>
      <scheme val="minor"/>
    </font>
    <font>
      <sz val="3"/>
      <color theme="1"/>
      <name val="Calibri"/>
      <family val="2"/>
      <scheme val="minor"/>
    </font>
    <font>
      <vertAlign val="superscript"/>
      <sz val="3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5"/>
      <color theme="1"/>
      <name val="Arial Rounded MT Bold"/>
      <family val="2"/>
    </font>
    <font>
      <b/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11"/>
      <color theme="1"/>
      <name val="Arial"/>
      <family val="2"/>
    </font>
    <font>
      <b/>
      <sz val="6"/>
      <color theme="1"/>
      <name val="Arial"/>
      <family val="2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i/>
      <sz val="8"/>
      <color indexed="8"/>
      <name val="Arial"/>
      <family val="2"/>
    </font>
    <font>
      <b/>
      <vertAlign val="subscript"/>
      <sz val="8"/>
      <color indexed="8"/>
      <name val="Arial"/>
      <family val="2"/>
    </font>
    <font>
      <b/>
      <sz val="28"/>
      <color rgb="FFFF0000"/>
      <name val="Arial"/>
      <family val="2"/>
    </font>
    <font>
      <sz val="6"/>
      <color rgb="FFFF0000"/>
      <name val="Arial"/>
      <family val="2"/>
    </font>
    <font>
      <b/>
      <sz val="14"/>
      <color indexed="8"/>
      <name val="Arial"/>
      <family val="2"/>
    </font>
    <font>
      <sz val="10"/>
      <color rgb="FFFFFF00"/>
      <name val="Arial"/>
      <family val="2"/>
    </font>
    <font>
      <sz val="10"/>
      <color rgb="FF00B0F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sz val="5"/>
      <color theme="1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FFFF00"/>
      <name val="Arial"/>
      <family val="2"/>
    </font>
    <font>
      <b/>
      <sz val="10"/>
      <color rgb="FF00FF00"/>
      <name val="Arial"/>
      <family val="2"/>
    </font>
    <font>
      <b/>
      <sz val="10"/>
      <color theme="3" tint="0.39997558519241921"/>
      <name val="Arial"/>
      <family val="2"/>
    </font>
    <font>
      <sz val="10"/>
      <color theme="0"/>
      <name val="Arial"/>
      <family val="2"/>
    </font>
    <font>
      <b/>
      <sz val="10"/>
      <color theme="0" tint="-0.34998626667073579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rgb="FFFFFF00"/>
      <name val="Arial"/>
      <family val="2"/>
    </font>
    <font>
      <sz val="3.5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AF8BE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6" fillId="0" borderId="0"/>
    <xf numFmtId="0" fontId="22" fillId="0" borderId="0"/>
    <xf numFmtId="0" fontId="23" fillId="0" borderId="0"/>
    <xf numFmtId="0" fontId="16" fillId="0" borderId="0"/>
  </cellStyleXfs>
  <cellXfs count="6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37" xfId="0" applyBorder="1"/>
    <xf numFmtId="0" fontId="0" fillId="0" borderId="36" xfId="0" applyBorder="1"/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6" fillId="0" borderId="0" xfId="1" applyAlignment="1">
      <alignment horizontal="center" vertical="center" wrapText="1"/>
    </xf>
    <xf numFmtId="0" fontId="16" fillId="0" borderId="0" xfId="1"/>
    <xf numFmtId="0" fontId="16" fillId="0" borderId="0" xfId="1" applyAlignment="1">
      <alignment horizontal="right"/>
    </xf>
    <xf numFmtId="0" fontId="16" fillId="0" borderId="0" xfId="1" applyAlignment="1">
      <alignment horizontal="center"/>
    </xf>
    <xf numFmtId="0" fontId="22" fillId="5" borderId="0" xfId="2" applyFill="1"/>
    <xf numFmtId="0" fontId="22" fillId="0" borderId="0" xfId="2"/>
    <xf numFmtId="0" fontId="17" fillId="0" borderId="1" xfId="2" applyFont="1" applyBorder="1"/>
    <xf numFmtId="0" fontId="22" fillId="0" borderId="0" xfId="2" applyBorder="1"/>
    <xf numFmtId="0" fontId="22" fillId="0" borderId="42" xfId="2" applyBorder="1"/>
    <xf numFmtId="164" fontId="22" fillId="0" borderId="0" xfId="2" applyNumberFormat="1" applyBorder="1"/>
    <xf numFmtId="165" fontId="22" fillId="0" borderId="0" xfId="2" applyNumberFormat="1" applyBorder="1"/>
    <xf numFmtId="165" fontId="22" fillId="0" borderId="42" xfId="2" applyNumberFormat="1" applyBorder="1"/>
    <xf numFmtId="0" fontId="17" fillId="0" borderId="43" xfId="2" applyFont="1" applyBorder="1"/>
    <xf numFmtId="164" fontId="22" fillId="0" borderId="40" xfId="2" applyNumberFormat="1" applyBorder="1"/>
    <xf numFmtId="164" fontId="22" fillId="0" borderId="44" xfId="2" applyNumberFormat="1" applyBorder="1"/>
    <xf numFmtId="0" fontId="17" fillId="0" borderId="45" xfId="2" applyFont="1" applyBorder="1" applyAlignment="1">
      <alignment horizontal="center"/>
    </xf>
    <xf numFmtId="164" fontId="22" fillId="0" borderId="0" xfId="2" applyNumberFormat="1"/>
    <xf numFmtId="0" fontId="28" fillId="0" borderId="49" xfId="3" applyFont="1" applyBorder="1"/>
    <xf numFmtId="0" fontId="27" fillId="0" borderId="50" xfId="3" applyFont="1" applyBorder="1"/>
    <xf numFmtId="0" fontId="27" fillId="0" borderId="46" xfId="3" applyFont="1" applyBorder="1"/>
    <xf numFmtId="0" fontId="27" fillId="0" borderId="0" xfId="3" applyFont="1"/>
    <xf numFmtId="0" fontId="23" fillId="9" borderId="8" xfId="3" applyFont="1" applyFill="1" applyBorder="1" applyAlignment="1">
      <alignment horizontal="center" wrapText="1"/>
    </xf>
    <xf numFmtId="0" fontId="23" fillId="9" borderId="3" xfId="3" applyFont="1" applyFill="1" applyBorder="1" applyAlignment="1">
      <alignment horizontal="center" wrapText="1"/>
    </xf>
    <xf numFmtId="0" fontId="23" fillId="11" borderId="2" xfId="3" applyFont="1" applyFill="1" applyBorder="1" applyAlignment="1">
      <alignment horizontal="center" wrapText="1"/>
    </xf>
    <xf numFmtId="0" fontId="26" fillId="0" borderId="54" xfId="3" applyFont="1" applyFill="1" applyBorder="1" applyAlignment="1">
      <alignment horizontal="right" wrapText="1"/>
    </xf>
    <xf numFmtId="0" fontId="21" fillId="0" borderId="54" xfId="3" applyFont="1" applyFill="1" applyBorder="1" applyAlignment="1">
      <alignment horizontal="right" wrapText="1"/>
    </xf>
    <xf numFmtId="0" fontId="29" fillId="9" borderId="22" xfId="3" applyFont="1" applyFill="1" applyBorder="1"/>
    <xf numFmtId="0" fontId="29" fillId="9" borderId="23" xfId="3" applyFont="1" applyFill="1" applyBorder="1"/>
    <xf numFmtId="0" fontId="30" fillId="9" borderId="23" xfId="3" applyFont="1" applyFill="1" applyBorder="1"/>
    <xf numFmtId="0" fontId="27" fillId="9" borderId="23" xfId="3" applyFont="1" applyFill="1" applyBorder="1"/>
    <xf numFmtId="0" fontId="29" fillId="11" borderId="23" xfId="3" applyFont="1" applyFill="1" applyBorder="1"/>
    <xf numFmtId="0" fontId="30" fillId="11" borderId="23" xfId="3" applyFont="1" applyFill="1" applyBorder="1"/>
    <xf numFmtId="0" fontId="27" fillId="11" borderId="23" xfId="3" applyFont="1" applyFill="1" applyBorder="1"/>
    <xf numFmtId="0" fontId="27" fillId="11" borderId="55" xfId="3" applyFont="1" applyFill="1" applyBorder="1"/>
    <xf numFmtId="0" fontId="28" fillId="0" borderId="1" xfId="3" applyFont="1" applyBorder="1"/>
    <xf numFmtId="0" fontId="31" fillId="0" borderId="0" xfId="3" applyFont="1" applyBorder="1"/>
    <xf numFmtId="0" fontId="27" fillId="0" borderId="42" xfId="3" applyFont="1" applyBorder="1"/>
    <xf numFmtId="0" fontId="31" fillId="10" borderId="2" xfId="3" applyFont="1" applyFill="1" applyBorder="1"/>
    <xf numFmtId="0" fontId="32" fillId="0" borderId="0" xfId="3" applyFont="1" applyBorder="1"/>
    <xf numFmtId="165" fontId="31" fillId="0" borderId="0" xfId="3" applyNumberFormat="1" applyFont="1" applyBorder="1"/>
    <xf numFmtId="0" fontId="28" fillId="0" borderId="0" xfId="3" applyFont="1" applyBorder="1"/>
    <xf numFmtId="0" fontId="26" fillId="0" borderId="56" xfId="3" applyFont="1" applyFill="1" applyBorder="1" applyAlignment="1">
      <alignment horizontal="right" wrapText="1"/>
    </xf>
    <xf numFmtId="0" fontId="30" fillId="0" borderId="0" xfId="3" applyFont="1"/>
    <xf numFmtId="0" fontId="28" fillId="0" borderId="43" xfId="3" applyFont="1" applyBorder="1"/>
    <xf numFmtId="0" fontId="31" fillId="0" borderId="40" xfId="3" applyFont="1" applyBorder="1"/>
    <xf numFmtId="165" fontId="31" fillId="0" borderId="40" xfId="3" applyNumberFormat="1" applyFont="1" applyBorder="1"/>
    <xf numFmtId="0" fontId="28" fillId="0" borderId="40" xfId="3" applyFont="1" applyBorder="1"/>
    <xf numFmtId="1" fontId="31" fillId="4" borderId="17" xfId="3" applyNumberFormat="1" applyFont="1" applyFill="1" applyBorder="1"/>
    <xf numFmtId="0" fontId="27" fillId="0" borderId="44" xfId="3" applyFont="1" applyBorder="1"/>
    <xf numFmtId="0" fontId="26" fillId="0" borderId="58" xfId="3" applyFont="1" applyBorder="1"/>
    <xf numFmtId="1" fontId="26" fillId="0" borderId="58" xfId="3" applyNumberFormat="1" applyFont="1" applyBorder="1"/>
    <xf numFmtId="0" fontId="27" fillId="0" borderId="50" xfId="3" applyFont="1" applyFill="1" applyBorder="1"/>
    <xf numFmtId="0" fontId="27" fillId="0" borderId="46" xfId="3" applyFont="1" applyFill="1" applyBorder="1"/>
    <xf numFmtId="0" fontId="26" fillId="0" borderId="0" xfId="3" applyFont="1"/>
    <xf numFmtId="0" fontId="22" fillId="0" borderId="38" xfId="2" applyBorder="1"/>
    <xf numFmtId="0" fontId="18" fillId="0" borderId="45" xfId="2" applyFont="1" applyBorder="1" applyAlignment="1">
      <alignment horizontal="center"/>
    </xf>
    <xf numFmtId="0" fontId="28" fillId="0" borderId="49" xfId="3" applyFont="1" applyFill="1" applyBorder="1" applyAlignment="1">
      <alignment vertical="center"/>
    </xf>
    <xf numFmtId="0" fontId="36" fillId="0" borderId="60" xfId="3" applyFont="1" applyFill="1" applyBorder="1" applyAlignment="1">
      <alignment horizontal="center" wrapText="1"/>
    </xf>
    <xf numFmtId="165" fontId="29" fillId="0" borderId="2" xfId="3" applyNumberFormat="1" applyFont="1" applyBorder="1"/>
    <xf numFmtId="0" fontId="29" fillId="0" borderId="9" xfId="3" applyFont="1" applyBorder="1"/>
    <xf numFmtId="0" fontId="22" fillId="6" borderId="0" xfId="2" applyFill="1" applyAlignment="1">
      <alignment horizontal="center" vertical="center"/>
    </xf>
    <xf numFmtId="164" fontId="22" fillId="6" borderId="0" xfId="2" applyNumberFormat="1" applyFill="1" applyAlignment="1">
      <alignment horizontal="center" vertical="center"/>
    </xf>
    <xf numFmtId="0" fontId="22" fillId="12" borderId="0" xfId="2" applyFill="1"/>
    <xf numFmtId="0" fontId="24" fillId="12" borderId="0" xfId="2" applyFont="1" applyFill="1" applyBorder="1"/>
    <xf numFmtId="0" fontId="24" fillId="12" borderId="0" xfId="2" applyFont="1" applyFill="1"/>
    <xf numFmtId="0" fontId="24" fillId="12" borderId="47" xfId="2" applyFont="1" applyFill="1" applyBorder="1"/>
    <xf numFmtId="0" fontId="22" fillId="12" borderId="35" xfId="2" applyFill="1" applyBorder="1"/>
    <xf numFmtId="0" fontId="22" fillId="12" borderId="0" xfId="2" applyFill="1" applyBorder="1"/>
    <xf numFmtId="0" fontId="22" fillId="12" borderId="0" xfId="2" applyFill="1" applyAlignment="1">
      <alignment horizontal="center"/>
    </xf>
    <xf numFmtId="164" fontId="22" fillId="12" borderId="0" xfId="2" applyNumberFormat="1" applyFill="1"/>
    <xf numFmtId="2" fontId="22" fillId="12" borderId="0" xfId="2" applyNumberFormat="1" applyFill="1"/>
    <xf numFmtId="0" fontId="16" fillId="12" borderId="0" xfId="2" applyFont="1" applyFill="1" applyBorder="1" applyAlignment="1">
      <alignment horizontal="center"/>
    </xf>
    <xf numFmtId="0" fontId="16" fillId="12" borderId="0" xfId="2" applyFont="1" applyFill="1" applyBorder="1"/>
    <xf numFmtId="0" fontId="20" fillId="12" borderId="0" xfId="2" applyFont="1" applyFill="1"/>
    <xf numFmtId="0" fontId="19" fillId="12" borderId="0" xfId="2" applyFont="1" applyFill="1" applyBorder="1"/>
    <xf numFmtId="0" fontId="17" fillId="12" borderId="0" xfId="2" applyFont="1" applyFill="1" applyBorder="1"/>
    <xf numFmtId="0" fontId="37" fillId="12" borderId="0" xfId="2" applyFont="1" applyFill="1" applyBorder="1"/>
    <xf numFmtId="0" fontId="26" fillId="12" borderId="0" xfId="3" applyFont="1" applyFill="1"/>
    <xf numFmtId="0" fontId="27" fillId="12" borderId="0" xfId="3" applyFont="1" applyFill="1"/>
    <xf numFmtId="0" fontId="31" fillId="12" borderId="0" xfId="3" applyFont="1" applyFill="1"/>
    <xf numFmtId="0" fontId="35" fillId="12" borderId="0" xfId="3" applyFont="1" applyFill="1"/>
    <xf numFmtId="0" fontId="26" fillId="12" borderId="0" xfId="3" applyFont="1" applyFill="1" applyBorder="1" applyAlignment="1">
      <alignment horizontal="right" wrapText="1"/>
    </xf>
    <xf numFmtId="0" fontId="34" fillId="12" borderId="0" xfId="3" applyFont="1" applyFill="1" applyBorder="1" applyAlignment="1">
      <alignment horizontal="right" wrapText="1"/>
    </xf>
    <xf numFmtId="0" fontId="26" fillId="12" borderId="0" xfId="3" applyFont="1" applyFill="1" applyBorder="1"/>
    <xf numFmtId="0" fontId="26" fillId="12" borderId="0" xfId="3" applyFont="1" applyFill="1" applyBorder="1" applyAlignment="1">
      <alignment horizontal="center" wrapText="1"/>
    </xf>
    <xf numFmtId="0" fontId="30" fillId="12" borderId="0" xfId="3" applyFont="1" applyFill="1" applyBorder="1"/>
    <xf numFmtId="0" fontId="26" fillId="12" borderId="0" xfId="3" applyFont="1" applyFill="1" applyBorder="1" applyAlignment="1">
      <alignment wrapText="1"/>
    </xf>
    <xf numFmtId="0" fontId="20" fillId="12" borderId="0" xfId="3" applyFont="1" applyFill="1" applyBorder="1" applyAlignment="1">
      <alignment horizontal="right"/>
    </xf>
    <xf numFmtId="0" fontId="31" fillId="12" borderId="0" xfId="3" applyFont="1" applyFill="1" applyBorder="1"/>
    <xf numFmtId="0" fontId="27" fillId="12" borderId="0" xfId="3" applyFont="1" applyFill="1" applyBorder="1"/>
    <xf numFmtId="0" fontId="30" fillId="5" borderId="59" xfId="3" applyFont="1" applyFill="1" applyBorder="1" applyAlignment="1">
      <alignment horizontal="center" vertical="center" wrapText="1"/>
    </xf>
    <xf numFmtId="0" fontId="16" fillId="12" borderId="0" xfId="1" applyFill="1"/>
    <xf numFmtId="0" fontId="16" fillId="12" borderId="0" xfId="1" applyFill="1" applyAlignment="1">
      <alignment horizontal="right"/>
    </xf>
    <xf numFmtId="0" fontId="16" fillId="12" borderId="0" xfId="1" applyFill="1" applyAlignment="1">
      <alignment horizontal="center"/>
    </xf>
    <xf numFmtId="0" fontId="19" fillId="12" borderId="0" xfId="1" applyFont="1" applyFill="1"/>
    <xf numFmtId="0" fontId="0" fillId="12" borderId="0" xfId="0" applyFill="1"/>
    <xf numFmtId="0" fontId="16" fillId="0" borderId="40" xfId="1" applyFill="1" applyBorder="1" applyAlignment="1">
      <alignment horizontal="center" vertical="center"/>
    </xf>
    <xf numFmtId="0" fontId="20" fillId="12" borderId="0" xfId="1" applyFont="1" applyFill="1"/>
    <xf numFmtId="0" fontId="19" fillId="12" borderId="0" xfId="1" applyFont="1" applyFill="1" applyAlignment="1">
      <alignment horizontal="left"/>
    </xf>
    <xf numFmtId="0" fontId="21" fillId="12" borderId="0" xfId="1" applyFont="1" applyFill="1"/>
    <xf numFmtId="0" fontId="16" fillId="12" borderId="0" xfId="1" applyFill="1" applyAlignment="1">
      <alignment horizontal="center" vertical="center" wrapText="1"/>
    </xf>
    <xf numFmtId="0" fontId="17" fillId="13" borderId="61" xfId="2" applyFont="1" applyFill="1" applyBorder="1" applyAlignment="1">
      <alignment horizontal="center" vertical="center"/>
    </xf>
    <xf numFmtId="0" fontId="17" fillId="13" borderId="65" xfId="2" applyFont="1" applyFill="1" applyBorder="1" applyAlignment="1">
      <alignment horizontal="center" vertical="center"/>
    </xf>
    <xf numFmtId="166" fontId="22" fillId="0" borderId="61" xfId="2" applyNumberFormat="1" applyBorder="1" applyAlignment="1">
      <alignment horizontal="right"/>
    </xf>
    <xf numFmtId="0" fontId="17" fillId="12" borderId="0" xfId="2" applyFont="1" applyFill="1" applyBorder="1" applyAlignment="1">
      <alignment horizontal="center" vertical="center"/>
    </xf>
    <xf numFmtId="0" fontId="22" fillId="12" borderId="0" xfId="2" applyFill="1" applyBorder="1" applyAlignment="1">
      <alignment horizontal="center" vertical="center"/>
    </xf>
    <xf numFmtId="164" fontId="22" fillId="12" borderId="0" xfId="2" applyNumberFormat="1" applyFill="1" applyBorder="1" applyAlignment="1">
      <alignment horizontal="center" vertical="center"/>
    </xf>
    <xf numFmtId="166" fontId="22" fillId="12" borderId="0" xfId="2" applyNumberFormat="1" applyFill="1" applyBorder="1" applyAlignment="1">
      <alignment horizontal="right"/>
    </xf>
    <xf numFmtId="0" fontId="17" fillId="12" borderId="0" xfId="2" applyFont="1" applyFill="1"/>
    <xf numFmtId="0" fontId="22" fillId="6" borderId="40" xfId="2" applyFill="1" applyBorder="1" applyAlignment="1">
      <alignment horizontal="center" vertical="center"/>
    </xf>
    <xf numFmtId="0" fontId="17" fillId="6" borderId="2" xfId="1" applyFont="1" applyFill="1" applyBorder="1" applyAlignment="1">
      <alignment horizontal="center" vertical="center" wrapText="1"/>
    </xf>
    <xf numFmtId="0" fontId="16" fillId="12" borderId="0" xfId="1" applyFill="1" applyBorder="1" applyAlignment="1">
      <alignment horizontal="center" vertical="center"/>
    </xf>
    <xf numFmtId="0" fontId="16" fillId="12" borderId="0" xfId="1" applyFill="1" applyBorder="1"/>
    <xf numFmtId="0" fontId="17" fillId="15" borderId="2" xfId="1" applyFont="1" applyFill="1" applyBorder="1" applyAlignment="1">
      <alignment horizontal="center" vertical="center" wrapText="1"/>
    </xf>
    <xf numFmtId="0" fontId="16" fillId="16" borderId="40" xfId="1" applyFill="1" applyBorder="1" applyAlignment="1">
      <alignment horizontal="center" vertical="center"/>
    </xf>
    <xf numFmtId="0" fontId="17" fillId="15" borderId="2" xfId="1" applyNumberFormat="1" applyFont="1" applyFill="1" applyBorder="1" applyAlignment="1">
      <alignment horizontal="center" vertical="center" wrapText="1"/>
    </xf>
    <xf numFmtId="0" fontId="16" fillId="14" borderId="40" xfId="1" applyFill="1" applyBorder="1" applyAlignment="1">
      <alignment horizontal="center" vertical="center"/>
    </xf>
    <xf numFmtId="164" fontId="16" fillId="14" borderId="40" xfId="1" applyNumberFormat="1" applyFill="1" applyBorder="1" applyAlignment="1">
      <alignment horizontal="center" vertical="center"/>
    </xf>
    <xf numFmtId="0" fontId="9" fillId="12" borderId="0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/>
    </xf>
    <xf numFmtId="0" fontId="0" fillId="12" borderId="0" xfId="0" applyFill="1" applyBorder="1"/>
    <xf numFmtId="0" fontId="9" fillId="12" borderId="0" xfId="0" applyFont="1" applyFill="1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/>
    <xf numFmtId="0" fontId="9" fillId="18" borderId="45" xfId="0" applyFont="1" applyFill="1" applyBorder="1" applyAlignment="1">
      <alignment horizontal="center" vertical="center" wrapText="1"/>
    </xf>
    <xf numFmtId="0" fontId="9" fillId="19" borderId="45" xfId="0" applyFont="1" applyFill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40" xfId="0" applyBorder="1"/>
    <xf numFmtId="49" fontId="0" fillId="0" borderId="40" xfId="0" applyNumberFormat="1" applyBorder="1" applyAlignment="1">
      <alignment horizontal="center"/>
    </xf>
    <xf numFmtId="0" fontId="0" fillId="0" borderId="40" xfId="0" applyNumberFormat="1" applyBorder="1" applyAlignment="1">
      <alignment horizontal="center"/>
    </xf>
    <xf numFmtId="0" fontId="0" fillId="0" borderId="41" xfId="0" applyBorder="1" applyAlignment="1">
      <alignment horizontal="left"/>
    </xf>
    <xf numFmtId="0" fontId="0" fillId="0" borderId="51" xfId="0" applyBorder="1" applyAlignment="1">
      <alignment horizontal="center"/>
    </xf>
    <xf numFmtId="0" fontId="0" fillId="0" borderId="51" xfId="0" applyBorder="1"/>
    <xf numFmtId="0" fontId="0" fillId="0" borderId="52" xfId="0" applyBorder="1"/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42" xfId="0" applyBorder="1"/>
    <xf numFmtId="0" fontId="9" fillId="0" borderId="43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0" fillId="0" borderId="44" xfId="0" applyBorder="1"/>
    <xf numFmtId="0" fontId="9" fillId="0" borderId="67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12" borderId="0" xfId="0" applyFont="1" applyFill="1" applyAlignment="1">
      <alignment horizontal="center"/>
    </xf>
    <xf numFmtId="0" fontId="9" fillId="12" borderId="0" xfId="0" applyFont="1" applyFill="1"/>
    <xf numFmtId="0" fontId="0" fillId="0" borderId="1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1" fontId="9" fillId="0" borderId="42" xfId="0" applyNumberFormat="1" applyFont="1" applyBorder="1" applyAlignment="1">
      <alignment horizontal="center"/>
    </xf>
    <xf numFmtId="1" fontId="9" fillId="0" borderId="44" xfId="0" applyNumberFormat="1" applyFont="1" applyBorder="1" applyAlignment="1">
      <alignment horizontal="center"/>
    </xf>
    <xf numFmtId="0" fontId="17" fillId="20" borderId="2" xfId="1" applyFont="1" applyFill="1" applyBorder="1" applyAlignment="1">
      <alignment horizontal="center" vertical="center" wrapText="1"/>
    </xf>
    <xf numFmtId="0" fontId="17" fillId="20" borderId="2" xfId="1" applyNumberFormat="1" applyFont="1" applyFill="1" applyBorder="1" applyAlignment="1">
      <alignment horizontal="center" vertical="center" wrapText="1"/>
    </xf>
    <xf numFmtId="0" fontId="18" fillId="20" borderId="2" xfId="1" applyFont="1" applyFill="1" applyBorder="1" applyAlignment="1">
      <alignment horizontal="center" vertical="center" wrapText="1"/>
    </xf>
    <xf numFmtId="0" fontId="16" fillId="21" borderId="40" xfId="1" applyFill="1" applyBorder="1" applyAlignment="1">
      <alignment horizontal="center" vertical="center"/>
    </xf>
    <xf numFmtId="0" fontId="16" fillId="21" borderId="19" xfId="1" applyFill="1" applyBorder="1" applyAlignment="1">
      <alignment horizontal="center" vertical="center"/>
    </xf>
    <xf numFmtId="1" fontId="16" fillId="21" borderId="40" xfId="1" applyNumberFormat="1" applyFill="1" applyBorder="1" applyAlignment="1">
      <alignment horizontal="center" vertical="center"/>
    </xf>
    <xf numFmtId="2" fontId="16" fillId="21" borderId="40" xfId="1" applyNumberFormat="1" applyFill="1" applyBorder="1" applyAlignment="1">
      <alignment horizontal="center" vertical="center"/>
    </xf>
    <xf numFmtId="0" fontId="0" fillId="12" borderId="0" xfId="0" applyFont="1" applyFill="1" applyBorder="1"/>
    <xf numFmtId="0" fontId="0" fillId="12" borderId="0" xfId="0" applyFont="1" applyFill="1"/>
    <xf numFmtId="0" fontId="11" fillId="12" borderId="0" xfId="0" applyNumberFormat="1" applyFont="1" applyFill="1" applyBorder="1" applyAlignment="1" applyProtection="1">
      <alignment vertical="center"/>
    </xf>
    <xf numFmtId="0" fontId="0" fillId="12" borderId="0" xfId="0" applyFont="1" applyFill="1" applyAlignment="1">
      <alignment horizontal="center" vertical="center"/>
    </xf>
    <xf numFmtId="0" fontId="6" fillId="12" borderId="0" xfId="0" applyNumberFormat="1" applyFont="1" applyFill="1" applyBorder="1" applyAlignment="1" applyProtection="1">
      <alignment vertical="center"/>
      <protection locked="0"/>
    </xf>
    <xf numFmtId="0" fontId="6" fillId="12" borderId="0" xfId="0" applyFont="1" applyFill="1" applyBorder="1" applyAlignment="1">
      <alignment vertical="center"/>
    </xf>
    <xf numFmtId="0" fontId="6" fillId="12" borderId="0" xfId="0" applyFont="1" applyFill="1" applyBorder="1" applyAlignment="1">
      <alignment vertical="center" wrapText="1"/>
    </xf>
    <xf numFmtId="0" fontId="0" fillId="12" borderId="0" xfId="0" applyFill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0" fillId="17" borderId="61" xfId="0" applyFill="1" applyBorder="1" applyAlignment="1">
      <alignment horizontal="center" vertical="center"/>
    </xf>
    <xf numFmtId="0" fontId="0" fillId="0" borderId="66" xfId="0" applyBorder="1" applyAlignment="1">
      <alignment horizontal="center"/>
    </xf>
    <xf numFmtId="10" fontId="16" fillId="21" borderId="40" xfId="1" applyNumberFormat="1" applyFill="1" applyBorder="1" applyAlignment="1">
      <alignment horizontal="center" vertical="center"/>
    </xf>
    <xf numFmtId="0" fontId="17" fillId="21" borderId="40" xfId="1" applyFont="1" applyFill="1" applyBorder="1" applyAlignment="1">
      <alignment horizontal="center" vertical="center"/>
    </xf>
    <xf numFmtId="0" fontId="17" fillId="12" borderId="0" xfId="1" applyFont="1" applyFill="1"/>
    <xf numFmtId="0" fontId="17" fillId="0" borderId="0" xfId="1" applyFont="1"/>
    <xf numFmtId="165" fontId="16" fillId="21" borderId="40" xfId="1" applyNumberFormat="1" applyFill="1" applyBorder="1" applyAlignment="1">
      <alignment horizontal="center" vertical="center"/>
    </xf>
    <xf numFmtId="0" fontId="17" fillId="6" borderId="45" xfId="2" applyFont="1" applyFill="1" applyBorder="1" applyAlignment="1">
      <alignment horizontal="center" wrapText="1"/>
    </xf>
    <xf numFmtId="0" fontId="17" fillId="6" borderId="46" xfId="2" applyFont="1" applyFill="1" applyBorder="1" applyAlignment="1">
      <alignment horizontal="center" vertical="center" wrapText="1"/>
    </xf>
    <xf numFmtId="0" fontId="16" fillId="6" borderId="64" xfId="2" applyFont="1" applyFill="1" applyBorder="1" applyAlignment="1">
      <alignment horizontal="center"/>
    </xf>
    <xf numFmtId="0" fontId="16" fillId="6" borderId="44" xfId="2" applyFont="1" applyFill="1" applyBorder="1" applyAlignment="1">
      <alignment horizontal="center"/>
    </xf>
    <xf numFmtId="0" fontId="22" fillId="12" borderId="42" xfId="2" applyFill="1" applyBorder="1" applyAlignment="1">
      <alignment horizontal="center"/>
    </xf>
    <xf numFmtId="0" fontId="22" fillId="12" borderId="0" xfId="2" applyFill="1" applyBorder="1" applyAlignment="1">
      <alignment horizontal="center"/>
    </xf>
    <xf numFmtId="0" fontId="17" fillId="12" borderId="0" xfId="2" applyFont="1" applyFill="1" applyBorder="1" applyAlignment="1">
      <alignment horizontal="center" vertical="center" wrapText="1"/>
    </xf>
    <xf numFmtId="0" fontId="22" fillId="12" borderId="61" xfId="2" applyFill="1" applyBorder="1"/>
    <xf numFmtId="0" fontId="38" fillId="12" borderId="61" xfId="2" applyFont="1" applyFill="1" applyBorder="1"/>
    <xf numFmtId="0" fontId="18" fillId="12" borderId="0" xfId="2" applyFont="1" applyFill="1"/>
    <xf numFmtId="166" fontId="18" fillId="12" borderId="0" xfId="2" applyNumberFormat="1" applyFont="1" applyFill="1"/>
    <xf numFmtId="166" fontId="17" fillId="13" borderId="45" xfId="2" applyNumberFormat="1" applyFont="1" applyFill="1" applyBorder="1" applyAlignment="1">
      <alignment horizontal="center" wrapText="1"/>
    </xf>
    <xf numFmtId="0" fontId="17" fillId="12" borderId="0" xfId="2" applyFont="1" applyFill="1" applyBorder="1" applyAlignment="1"/>
    <xf numFmtId="0" fontId="16" fillId="12" borderId="0" xfId="2" applyFont="1" applyFill="1" applyAlignment="1">
      <alignment vertical="center"/>
    </xf>
    <xf numFmtId="0" fontId="17" fillId="6" borderId="46" xfId="2" applyFont="1" applyFill="1" applyBorder="1" applyAlignment="1">
      <alignment horizontal="center" wrapText="1"/>
    </xf>
    <xf numFmtId="0" fontId="16" fillId="6" borderId="64" xfId="2" quotePrefix="1" applyFont="1" applyFill="1" applyBorder="1" applyAlignment="1">
      <alignment horizontal="center"/>
    </xf>
    <xf numFmtId="0" fontId="24" fillId="6" borderId="62" xfId="2" applyFont="1" applyFill="1" applyBorder="1"/>
    <xf numFmtId="0" fontId="24" fillId="6" borderId="44" xfId="2" applyFont="1" applyFill="1" applyBorder="1"/>
    <xf numFmtId="0" fontId="16" fillId="6" borderId="44" xfId="2" quotePrefix="1" applyFont="1" applyFill="1" applyBorder="1" applyAlignment="1">
      <alignment horizontal="center"/>
    </xf>
    <xf numFmtId="0" fontId="17" fillId="6" borderId="62" xfId="2" applyFont="1" applyFill="1" applyBorder="1" applyAlignment="1">
      <alignment horizontal="center"/>
    </xf>
    <xf numFmtId="0" fontId="17" fillId="6" borderId="65" xfId="2" applyFont="1" applyFill="1" applyBorder="1" applyAlignment="1">
      <alignment horizontal="center"/>
    </xf>
    <xf numFmtId="0" fontId="18" fillId="0" borderId="33" xfId="2" applyFont="1" applyBorder="1" applyAlignment="1">
      <alignment horizontal="left"/>
    </xf>
    <xf numFmtId="0" fontId="18" fillId="0" borderId="8" xfId="2" applyFont="1" applyBorder="1" applyAlignment="1"/>
    <xf numFmtId="0" fontId="18" fillId="0" borderId="45" xfId="2" applyFont="1" applyBorder="1" applyAlignment="1">
      <alignment horizontal="center" wrapText="1"/>
    </xf>
    <xf numFmtId="0" fontId="18" fillId="6" borderId="45" xfId="2" applyFont="1" applyFill="1" applyBorder="1" applyAlignment="1">
      <alignment horizontal="center" vertical="center" wrapText="1"/>
    </xf>
    <xf numFmtId="0" fontId="24" fillId="6" borderId="61" xfId="2" applyFont="1" applyFill="1" applyBorder="1"/>
    <xf numFmtId="0" fontId="24" fillId="22" borderId="61" xfId="2" applyFont="1" applyFill="1" applyBorder="1"/>
    <xf numFmtId="0" fontId="24" fillId="6" borderId="65" xfId="2" applyFont="1" applyFill="1" applyBorder="1"/>
    <xf numFmtId="0" fontId="39" fillId="6" borderId="45" xfId="2" applyFont="1" applyFill="1" applyBorder="1" applyAlignment="1">
      <alignment horizontal="center" vertical="center" wrapText="1"/>
    </xf>
    <xf numFmtId="0" fontId="40" fillId="6" borderId="61" xfId="2" applyFont="1" applyFill="1" applyBorder="1"/>
    <xf numFmtId="0" fontId="40" fillId="22" borderId="61" xfId="2" applyFont="1" applyFill="1" applyBorder="1"/>
    <xf numFmtId="0" fontId="40" fillId="6" borderId="65" xfId="2" applyFont="1" applyFill="1" applyBorder="1"/>
    <xf numFmtId="0" fontId="40" fillId="12" borderId="0" xfId="2" applyFont="1" applyFill="1"/>
    <xf numFmtId="0" fontId="40" fillId="12" borderId="0" xfId="2" applyFont="1" applyFill="1" applyBorder="1"/>
    <xf numFmtId="0" fontId="18" fillId="6" borderId="46" xfId="2" applyFont="1" applyFill="1" applyBorder="1" applyAlignment="1">
      <alignment horizontal="center" vertical="center" wrapText="1"/>
    </xf>
    <xf numFmtId="0" fontId="24" fillId="6" borderId="66" xfId="2" applyFont="1" applyFill="1" applyBorder="1" applyAlignment="1">
      <alignment horizontal="center"/>
    </xf>
    <xf numFmtId="0" fontId="24" fillId="6" borderId="61" xfId="2" applyFont="1" applyFill="1" applyBorder="1" applyAlignment="1">
      <alignment horizontal="center"/>
    </xf>
    <xf numFmtId="0" fontId="24" fillId="6" borderId="65" xfId="2" applyFont="1" applyFill="1" applyBorder="1" applyAlignment="1">
      <alignment horizontal="center"/>
    </xf>
    <xf numFmtId="166" fontId="24" fillId="0" borderId="0" xfId="2" applyNumberFormat="1" applyFont="1" applyBorder="1"/>
    <xf numFmtId="166" fontId="24" fillId="0" borderId="42" xfId="2" applyNumberFormat="1" applyFont="1" applyBorder="1"/>
    <xf numFmtId="166" fontId="24" fillId="0" borderId="44" xfId="2" applyNumberFormat="1" applyFont="1" applyBorder="1"/>
    <xf numFmtId="166" fontId="18" fillId="0" borderId="0" xfId="2" applyNumberFormat="1" applyFont="1"/>
    <xf numFmtId="0" fontId="18" fillId="0" borderId="26" xfId="2" applyFont="1" applyFill="1" applyBorder="1" applyAlignment="1">
      <alignment horizontal="right"/>
    </xf>
    <xf numFmtId="166" fontId="18" fillId="10" borderId="45" xfId="2" applyNumberFormat="1" applyFont="1" applyFill="1" applyBorder="1"/>
    <xf numFmtId="166" fontId="24" fillId="12" borderId="0" xfId="2" applyNumberFormat="1" applyFont="1" applyFill="1"/>
    <xf numFmtId="0" fontId="41" fillId="12" borderId="0" xfId="2" applyFont="1" applyFill="1"/>
    <xf numFmtId="166" fontId="24" fillId="5" borderId="0" xfId="2" applyNumberFormat="1" applyFont="1" applyFill="1"/>
    <xf numFmtId="0" fontId="24" fillId="5" borderId="0" xfId="2" applyFont="1" applyFill="1"/>
    <xf numFmtId="0" fontId="24" fillId="0" borderId="0" xfId="2" applyFont="1"/>
    <xf numFmtId="166" fontId="24" fillId="0" borderId="0" xfId="2" applyNumberFormat="1" applyFont="1"/>
    <xf numFmtId="166" fontId="22" fillId="6" borderId="0" xfId="2" applyNumberFormat="1" applyFill="1" applyAlignment="1">
      <alignment horizontal="center" vertical="center"/>
    </xf>
    <xf numFmtId="166" fontId="22" fillId="6" borderId="40" xfId="2" applyNumberFormat="1" applyFill="1" applyBorder="1" applyAlignment="1">
      <alignment horizontal="center" vertical="center"/>
    </xf>
    <xf numFmtId="166" fontId="22" fillId="12" borderId="0" xfId="2" applyNumberForma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22" fillId="6" borderId="0" xfId="2" applyFill="1" applyBorder="1" applyAlignment="1">
      <alignment horizontal="center" vertical="center"/>
    </xf>
    <xf numFmtId="166" fontId="22" fillId="6" borderId="0" xfId="2" applyNumberFormat="1" applyFill="1" applyBorder="1" applyAlignment="1">
      <alignment horizontal="center" vertical="center"/>
    </xf>
    <xf numFmtId="0" fontId="17" fillId="13" borderId="45" xfId="2" applyFont="1" applyFill="1" applyBorder="1" applyAlignment="1">
      <alignment horizontal="center" vertical="center"/>
    </xf>
    <xf numFmtId="166" fontId="17" fillId="13" borderId="49" xfId="2" applyNumberFormat="1" applyFont="1" applyFill="1" applyBorder="1" applyAlignment="1">
      <alignment horizontal="center" vertical="center" wrapText="1"/>
    </xf>
    <xf numFmtId="0" fontId="17" fillId="13" borderId="46" xfId="2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49" fontId="1" fillId="0" borderId="12" xfId="0" applyNumberFormat="1" applyFont="1" applyBorder="1" applyAlignment="1" applyProtection="1">
      <alignment horizontal="center" vertical="center"/>
      <protection locked="0"/>
    </xf>
    <xf numFmtId="49" fontId="10" fillId="0" borderId="10" xfId="0" applyNumberFormat="1" applyFont="1" applyBorder="1" applyAlignment="1" applyProtection="1">
      <alignment horizontal="center" vertical="center"/>
      <protection locked="0"/>
    </xf>
    <xf numFmtId="49" fontId="10" fillId="0" borderId="10" xfId="0" applyNumberFormat="1" applyFont="1" applyBorder="1" applyAlignment="1" applyProtection="1">
      <alignment horizontal="center"/>
      <protection locked="0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0" fontId="43" fillId="0" borderId="19" xfId="0" applyFont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vertical="center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vertical="center" wrapText="1"/>
    </xf>
    <xf numFmtId="0" fontId="1" fillId="0" borderId="10" xfId="0" applyFont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0" fillId="0" borderId="11" xfId="0" applyFont="1" applyBorder="1" applyAlignment="1" applyProtection="1">
      <alignment vertical="center"/>
      <protection locked="0"/>
    </xf>
    <xf numFmtId="0" fontId="10" fillId="0" borderId="17" xfId="0" applyFont="1" applyBorder="1" applyAlignment="1" applyProtection="1">
      <alignment vertical="center"/>
      <protection locked="0"/>
    </xf>
    <xf numFmtId="0" fontId="10" fillId="0" borderId="12" xfId="0" applyFont="1" applyBorder="1" applyAlignment="1" applyProtection="1">
      <alignment vertical="center"/>
      <protection locked="0"/>
    </xf>
    <xf numFmtId="0" fontId="1" fillId="2" borderId="74" xfId="0" applyFont="1" applyFill="1" applyBorder="1" applyAlignment="1" applyProtection="1">
      <alignment horizontal="center" vertical="center"/>
    </xf>
    <xf numFmtId="0" fontId="10" fillId="0" borderId="60" xfId="0" applyFont="1" applyBorder="1" applyAlignment="1" applyProtection="1">
      <alignment vertical="center"/>
      <protection locked="0"/>
    </xf>
    <xf numFmtId="0" fontId="22" fillId="0" borderId="26" xfId="2" applyBorder="1" applyAlignment="1">
      <alignment horizontal="center"/>
    </xf>
    <xf numFmtId="0" fontId="22" fillId="0" borderId="10" xfId="2" applyBorder="1" applyAlignment="1">
      <alignment horizontal="center"/>
    </xf>
    <xf numFmtId="0" fontId="22" fillId="0" borderId="12" xfId="2" applyBorder="1" applyAlignment="1">
      <alignment horizontal="center"/>
    </xf>
    <xf numFmtId="0" fontId="19" fillId="12" borderId="0" xfId="2" applyFont="1" applyFill="1" applyBorder="1" applyAlignment="1">
      <alignment horizontal="center"/>
    </xf>
    <xf numFmtId="0" fontId="22" fillId="0" borderId="0" xfId="2" applyAlignment="1">
      <alignment horizontal="center"/>
    </xf>
    <xf numFmtId="0" fontId="22" fillId="0" borderId="8" xfId="2" applyBorder="1" applyAlignment="1">
      <alignment horizontal="center"/>
    </xf>
    <xf numFmtId="0" fontId="22" fillId="0" borderId="3" xfId="2" applyBorder="1" applyAlignment="1">
      <alignment horizontal="center"/>
    </xf>
    <xf numFmtId="0" fontId="22" fillId="0" borderId="9" xfId="2" applyBorder="1" applyAlignment="1">
      <alignment horizontal="center"/>
    </xf>
    <xf numFmtId="0" fontId="22" fillId="0" borderId="2" xfId="2" applyBorder="1" applyAlignment="1">
      <alignment horizontal="center"/>
    </xf>
    <xf numFmtId="0" fontId="22" fillId="0" borderId="11" xfId="2" applyBorder="1" applyAlignment="1">
      <alignment horizontal="center"/>
    </xf>
    <xf numFmtId="0" fontId="22" fillId="0" borderId="17" xfId="2" applyBorder="1" applyAlignment="1">
      <alignment horizontal="center"/>
    </xf>
    <xf numFmtId="0" fontId="22" fillId="23" borderId="0" xfId="2" applyFill="1" applyBorder="1"/>
    <xf numFmtId="0" fontId="22" fillId="23" borderId="0" xfId="2" applyFill="1" applyBorder="1" applyAlignment="1">
      <alignment horizontal="center"/>
    </xf>
    <xf numFmtId="0" fontId="44" fillId="23" borderId="0" xfId="2" applyFont="1" applyFill="1" applyBorder="1"/>
    <xf numFmtId="0" fontId="22" fillId="23" borderId="41" xfId="2" applyFill="1" applyBorder="1"/>
    <xf numFmtId="0" fontId="22" fillId="23" borderId="51" xfId="2" applyFill="1" applyBorder="1"/>
    <xf numFmtId="0" fontId="22" fillId="23" borderId="51" xfId="2" applyFill="1" applyBorder="1" applyAlignment="1">
      <alignment horizontal="center"/>
    </xf>
    <xf numFmtId="0" fontId="22" fillId="23" borderId="52" xfId="2" applyFill="1" applyBorder="1"/>
    <xf numFmtId="0" fontId="22" fillId="23" borderId="1" xfId="2" applyFill="1" applyBorder="1"/>
    <xf numFmtId="0" fontId="22" fillId="23" borderId="42" xfId="2" applyFill="1" applyBorder="1"/>
    <xf numFmtId="0" fontId="22" fillId="23" borderId="43" xfId="2" applyFill="1" applyBorder="1"/>
    <xf numFmtId="0" fontId="22" fillId="23" borderId="40" xfId="2" applyFill="1" applyBorder="1"/>
    <xf numFmtId="0" fontId="22" fillId="23" borderId="40" xfId="2" applyFill="1" applyBorder="1" applyAlignment="1">
      <alignment horizontal="center"/>
    </xf>
    <xf numFmtId="0" fontId="22" fillId="23" borderId="44" xfId="2" applyFill="1" applyBorder="1"/>
    <xf numFmtId="0" fontId="26" fillId="12" borderId="0" xfId="3" applyFont="1" applyFill="1" applyBorder="1" applyAlignment="1"/>
    <xf numFmtId="0" fontId="27" fillId="23" borderId="0" xfId="3" applyFont="1" applyFill="1" applyBorder="1"/>
    <xf numFmtId="0" fontId="35" fillId="23" borderId="51" xfId="3" applyFont="1" applyFill="1" applyBorder="1"/>
    <xf numFmtId="0" fontId="35" fillId="23" borderId="52" xfId="3" applyFont="1" applyFill="1" applyBorder="1"/>
    <xf numFmtId="0" fontId="27" fillId="23" borderId="42" xfId="3" applyFont="1" applyFill="1" applyBorder="1"/>
    <xf numFmtId="0" fontId="27" fillId="23" borderId="40" xfId="3" applyFont="1" applyFill="1" applyBorder="1"/>
    <xf numFmtId="0" fontId="27" fillId="23" borderId="44" xfId="3" applyFont="1" applyFill="1" applyBorder="1"/>
    <xf numFmtId="0" fontId="26" fillId="8" borderId="53" xfId="3" applyFont="1" applyFill="1" applyBorder="1" applyAlignment="1">
      <alignment horizontal="center" vertical="center"/>
    </xf>
    <xf numFmtId="0" fontId="26" fillId="8" borderId="53" xfId="3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</xf>
    <xf numFmtId="0" fontId="0" fillId="12" borderId="0" xfId="0" applyFill="1" applyAlignment="1" applyProtection="1">
      <alignment horizontal="center"/>
    </xf>
    <xf numFmtId="0" fontId="7" fillId="12" borderId="0" xfId="0" applyFont="1" applyFill="1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12" borderId="0" xfId="0" applyFill="1" applyAlignment="1" applyProtection="1">
      <alignment horizontal="left"/>
    </xf>
    <xf numFmtId="0" fontId="44" fillId="23" borderId="1" xfId="2" applyFont="1" applyFill="1" applyBorder="1" applyAlignment="1">
      <alignment horizontal="left"/>
    </xf>
    <xf numFmtId="0" fontId="0" fillId="23" borderId="0" xfId="0" applyFill="1" applyBorder="1"/>
    <xf numFmtId="0" fontId="0" fillId="26" borderId="61" xfId="0" applyFill="1" applyBorder="1" applyAlignment="1" applyProtection="1">
      <alignment horizontal="center"/>
    </xf>
    <xf numFmtId="0" fontId="0" fillId="26" borderId="65" xfId="0" applyFill="1" applyBorder="1" applyAlignment="1" applyProtection="1">
      <alignment horizontal="center"/>
    </xf>
    <xf numFmtId="0" fontId="0" fillId="26" borderId="1" xfId="0" applyFill="1" applyBorder="1" applyAlignment="1" applyProtection="1">
      <alignment horizontal="center"/>
    </xf>
    <xf numFmtId="0" fontId="7" fillId="26" borderId="61" xfId="0" applyFont="1" applyFill="1" applyBorder="1" applyAlignment="1" applyProtection="1">
      <alignment horizontal="center"/>
    </xf>
    <xf numFmtId="0" fontId="7" fillId="26" borderId="65" xfId="0" applyFont="1" applyFill="1" applyBorder="1" applyAlignment="1" applyProtection="1">
      <alignment horizontal="center"/>
    </xf>
    <xf numFmtId="0" fontId="0" fillId="26" borderId="61" xfId="0" applyFill="1" applyBorder="1" applyAlignment="1" applyProtection="1">
      <alignment horizontal="left"/>
    </xf>
    <xf numFmtId="0" fontId="0" fillId="26" borderId="65" xfId="0" applyFill="1" applyBorder="1" applyAlignment="1" applyProtection="1">
      <alignment horizontal="left"/>
    </xf>
    <xf numFmtId="0" fontId="9" fillId="26" borderId="49" xfId="0" applyFont="1" applyFill="1" applyBorder="1" applyAlignment="1" applyProtection="1">
      <alignment horizontal="center"/>
    </xf>
    <xf numFmtId="0" fontId="9" fillId="26" borderId="45" xfId="0" applyFont="1" applyFill="1" applyBorder="1" applyAlignment="1" applyProtection="1">
      <alignment horizontal="center"/>
    </xf>
    <xf numFmtId="0" fontId="0" fillId="23" borderId="52" xfId="0" applyFill="1" applyBorder="1"/>
    <xf numFmtId="0" fontId="0" fillId="23" borderId="42" xfId="0" applyFill="1" applyBorder="1"/>
    <xf numFmtId="0" fontId="0" fillId="23" borderId="44" xfId="0" applyFill="1" applyBorder="1"/>
    <xf numFmtId="0" fontId="0" fillId="26" borderId="41" xfId="0" applyFill="1" applyBorder="1" applyAlignment="1" applyProtection="1">
      <alignment horizontal="center"/>
    </xf>
    <xf numFmtId="0" fontId="0" fillId="26" borderId="52" xfId="0" applyFill="1" applyBorder="1" applyAlignment="1">
      <alignment horizontal="center"/>
    </xf>
    <xf numFmtId="0" fontId="0" fillId="26" borderId="42" xfId="0" applyFill="1" applyBorder="1" applyAlignment="1">
      <alignment horizontal="center"/>
    </xf>
    <xf numFmtId="0" fontId="0" fillId="26" borderId="43" xfId="0" applyFill="1" applyBorder="1" applyAlignment="1" applyProtection="1">
      <alignment horizontal="center"/>
    </xf>
    <xf numFmtId="0" fontId="0" fillId="26" borderId="44" xfId="0" applyFill="1" applyBorder="1" applyAlignment="1">
      <alignment horizontal="center"/>
    </xf>
    <xf numFmtId="0" fontId="46" fillId="24" borderId="49" xfId="2" applyFont="1" applyFill="1" applyBorder="1" applyAlignment="1">
      <alignment vertical="center"/>
    </xf>
    <xf numFmtId="0" fontId="0" fillId="24" borderId="50" xfId="0" applyFill="1" applyBorder="1" applyAlignment="1">
      <alignment vertical="center"/>
    </xf>
    <xf numFmtId="0" fontId="0" fillId="24" borderId="46" xfId="0" applyFill="1" applyBorder="1" applyAlignment="1">
      <alignment vertical="center"/>
    </xf>
    <xf numFmtId="0" fontId="0" fillId="24" borderId="46" xfId="0" applyFill="1" applyBorder="1"/>
    <xf numFmtId="0" fontId="0" fillId="24" borderId="50" xfId="0" applyFill="1" applyBorder="1"/>
    <xf numFmtId="0" fontId="17" fillId="12" borderId="0" xfId="1" applyFont="1" applyFill="1" applyAlignment="1">
      <alignment horizontal="left"/>
    </xf>
    <xf numFmtId="0" fontId="16" fillId="12" borderId="0" xfId="1" applyFont="1" applyFill="1" applyAlignment="1">
      <alignment horizontal="right"/>
    </xf>
    <xf numFmtId="0" fontId="22" fillId="25" borderId="0" xfId="2" applyFill="1" applyBorder="1"/>
    <xf numFmtId="0" fontId="16" fillId="25" borderId="0" xfId="2" applyFont="1" applyFill="1" applyBorder="1"/>
    <xf numFmtId="0" fontId="22" fillId="25" borderId="0" xfId="2" applyFill="1" applyBorder="1" applyAlignment="1">
      <alignment horizontal="center"/>
    </xf>
    <xf numFmtId="0" fontId="16" fillId="25" borderId="0" xfId="1" applyFill="1" applyBorder="1"/>
    <xf numFmtId="0" fontId="16" fillId="25" borderId="0" xfId="1" applyFill="1" applyBorder="1" applyAlignment="1">
      <alignment horizontal="left"/>
    </xf>
    <xf numFmtId="0" fontId="16" fillId="25" borderId="0" xfId="1" applyFill="1" applyBorder="1" applyAlignment="1">
      <alignment horizontal="center"/>
    </xf>
    <xf numFmtId="0" fontId="16" fillId="25" borderId="75" xfId="1" applyFont="1" applyFill="1" applyBorder="1" applyAlignment="1">
      <alignment horizontal="right"/>
    </xf>
    <xf numFmtId="0" fontId="16" fillId="25" borderId="76" xfId="1" applyFont="1" applyFill="1" applyBorder="1" applyAlignment="1">
      <alignment horizontal="right"/>
    </xf>
    <xf numFmtId="0" fontId="16" fillId="25" borderId="77" xfId="1" applyFill="1" applyBorder="1"/>
    <xf numFmtId="0" fontId="16" fillId="25" borderId="78" xfId="1" applyFill="1" applyBorder="1"/>
    <xf numFmtId="0" fontId="16" fillId="25" borderId="79" xfId="1" applyFill="1" applyBorder="1" applyAlignment="1">
      <alignment horizontal="right"/>
    </xf>
    <xf numFmtId="0" fontId="22" fillId="25" borderId="79" xfId="2" applyFill="1" applyBorder="1"/>
    <xf numFmtId="0" fontId="16" fillId="25" borderId="80" xfId="1" applyFont="1" applyFill="1" applyBorder="1" applyAlignment="1">
      <alignment horizontal="right"/>
    </xf>
    <xf numFmtId="0" fontId="44" fillId="25" borderId="81" xfId="2" applyFont="1" applyFill="1" applyBorder="1"/>
    <xf numFmtId="0" fontId="22" fillId="25" borderId="81" xfId="2" applyFill="1" applyBorder="1" applyAlignment="1">
      <alignment horizontal="center"/>
    </xf>
    <xf numFmtId="0" fontId="22" fillId="25" borderId="81" xfId="2" applyFill="1" applyBorder="1"/>
    <xf numFmtId="0" fontId="16" fillId="25" borderId="81" xfId="1" applyFill="1" applyBorder="1"/>
    <xf numFmtId="0" fontId="22" fillId="25" borderId="82" xfId="2" applyFill="1" applyBorder="1"/>
    <xf numFmtId="0" fontId="16" fillId="12" borderId="0" xfId="1" applyFont="1" applyFill="1" applyBorder="1" applyAlignment="1">
      <alignment horizontal="right"/>
    </xf>
    <xf numFmtId="0" fontId="1" fillId="12" borderId="0" xfId="0" applyFont="1" applyFill="1" applyProtection="1">
      <protection locked="0"/>
    </xf>
    <xf numFmtId="0" fontId="1" fillId="12" borderId="0" xfId="0" applyFont="1" applyFill="1"/>
    <xf numFmtId="0" fontId="1" fillId="12" borderId="0" xfId="0" applyFont="1" applyFill="1" applyBorder="1" applyProtection="1">
      <protection locked="0"/>
    </xf>
    <xf numFmtId="0" fontId="1" fillId="12" borderId="0" xfId="0" applyFont="1" applyFill="1" applyBorder="1" applyAlignment="1" applyProtection="1">
      <alignment horizontal="center" vertical="center"/>
      <protection locked="0"/>
    </xf>
    <xf numFmtId="0" fontId="1" fillId="12" borderId="0" xfId="0" applyFont="1" applyFill="1" applyAlignment="1" applyProtection="1">
      <alignment horizontal="center" vertical="center"/>
      <protection locked="0"/>
    </xf>
    <xf numFmtId="0" fontId="7" fillId="12" borderId="0" xfId="0" applyFont="1" applyFill="1" applyProtection="1">
      <protection locked="0"/>
    </xf>
    <xf numFmtId="0" fontId="0" fillId="12" borderId="0" xfId="0" applyFill="1" applyBorder="1" applyAlignment="1">
      <alignment horizontal="center"/>
    </xf>
    <xf numFmtId="0" fontId="0" fillId="12" borderId="0" xfId="0" quotePrefix="1" applyFill="1" applyAlignment="1">
      <alignment horizontal="left"/>
    </xf>
    <xf numFmtId="0" fontId="0" fillId="12" borderId="0" xfId="0" quotePrefix="1" applyFill="1" applyBorder="1" applyAlignment="1">
      <alignment horizontal="center"/>
    </xf>
    <xf numFmtId="0" fontId="0" fillId="12" borderId="0" xfId="0" quotePrefix="1" applyFill="1" applyBorder="1" applyAlignment="1"/>
    <xf numFmtId="0" fontId="0" fillId="12" borderId="0" xfId="0" quotePrefix="1" applyFill="1"/>
    <xf numFmtId="0" fontId="0" fillId="12" borderId="0" xfId="0" quotePrefix="1" applyFill="1" applyBorder="1" applyAlignment="1">
      <alignment horizontal="left"/>
    </xf>
    <xf numFmtId="0" fontId="1" fillId="12" borderId="0" xfId="0" applyFont="1" applyFill="1" applyAlignment="1">
      <alignment horizontal="center" vertical="center"/>
    </xf>
    <xf numFmtId="0" fontId="1" fillId="12" borderId="0" xfId="0" applyFont="1" applyFill="1" applyBorder="1"/>
    <xf numFmtId="0" fontId="0" fillId="12" borderId="0" xfId="0" applyFill="1" applyBorder="1" applyAlignment="1" applyProtection="1">
      <protection locked="0"/>
    </xf>
    <xf numFmtId="0" fontId="17" fillId="0" borderId="49" xfId="2" applyFont="1" applyBorder="1" applyAlignment="1">
      <alignment horizontal="center"/>
    </xf>
    <xf numFmtId="164" fontId="17" fillId="0" borderId="50" xfId="2" applyNumberFormat="1" applyFont="1" applyBorder="1" applyAlignment="1">
      <alignment horizontal="center"/>
    </xf>
    <xf numFmtId="0" fontId="17" fillId="0" borderId="46" xfId="2" applyFont="1" applyBorder="1" applyAlignment="1">
      <alignment horizontal="center"/>
    </xf>
    <xf numFmtId="0" fontId="22" fillId="0" borderId="41" xfId="2" applyBorder="1" applyAlignment="1">
      <alignment horizontal="center"/>
    </xf>
    <xf numFmtId="0" fontId="22" fillId="0" borderId="51" xfId="2" applyBorder="1"/>
    <xf numFmtId="2" fontId="22" fillId="0" borderId="52" xfId="2" applyNumberFormat="1" applyBorder="1"/>
    <xf numFmtId="0" fontId="22" fillId="0" borderId="1" xfId="2" applyBorder="1" applyAlignment="1">
      <alignment horizontal="center"/>
    </xf>
    <xf numFmtId="2" fontId="22" fillId="0" borderId="42" xfId="2" applyNumberFormat="1" applyBorder="1"/>
    <xf numFmtId="0" fontId="22" fillId="0" borderId="67" xfId="2" applyBorder="1" applyAlignment="1">
      <alignment horizontal="center"/>
    </xf>
    <xf numFmtId="2" fontId="22" fillId="0" borderId="64" xfId="2" applyNumberFormat="1" applyBorder="1"/>
    <xf numFmtId="0" fontId="17" fillId="0" borderId="41" xfId="2" applyFont="1" applyBorder="1"/>
    <xf numFmtId="0" fontId="22" fillId="0" borderId="52" xfId="2" applyBorder="1"/>
    <xf numFmtId="0" fontId="17" fillId="7" borderId="27" xfId="2" applyFont="1" applyFill="1" applyBorder="1"/>
    <xf numFmtId="0" fontId="17" fillId="7" borderId="29" xfId="2" applyFont="1" applyFill="1" applyBorder="1"/>
    <xf numFmtId="0" fontId="35" fillId="12" borderId="0" xfId="3" applyFont="1" applyFill="1" applyBorder="1"/>
    <xf numFmtId="0" fontId="27" fillId="9" borderId="55" xfId="3" applyFont="1" applyFill="1" applyBorder="1"/>
    <xf numFmtId="0" fontId="23" fillId="11" borderId="9" xfId="3" applyFont="1" applyFill="1" applyBorder="1" applyAlignment="1">
      <alignment horizontal="center" wrapText="1"/>
    </xf>
    <xf numFmtId="0" fontId="29" fillId="11" borderId="22" xfId="3" applyFont="1" applyFill="1" applyBorder="1"/>
    <xf numFmtId="1" fontId="16" fillId="14" borderId="40" xfId="1" applyNumberForma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  <xf numFmtId="0" fontId="0" fillId="0" borderId="0" xfId="0" applyFill="1"/>
    <xf numFmtId="0" fontId="18" fillId="0" borderId="34" xfId="2" applyFont="1" applyFill="1" applyBorder="1" applyAlignment="1">
      <alignment horizontal="right"/>
    </xf>
    <xf numFmtId="166" fontId="24" fillId="0" borderId="83" xfId="2" applyNumberFormat="1" applyFont="1" applyBorder="1"/>
    <xf numFmtId="166" fontId="22" fillId="6" borderId="39" xfId="2" applyNumberFormat="1" applyFill="1" applyBorder="1" applyAlignment="1">
      <alignment horizontal="right"/>
    </xf>
    <xf numFmtId="0" fontId="18" fillId="0" borderId="7" xfId="2" applyFont="1" applyBorder="1" applyAlignment="1">
      <alignment horizontal="center"/>
    </xf>
    <xf numFmtId="0" fontId="18" fillId="0" borderId="63" xfId="2" applyFont="1" applyBorder="1" applyAlignment="1">
      <alignment horizontal="center"/>
    </xf>
    <xf numFmtId="0" fontId="18" fillId="0" borderId="48" xfId="2" applyFont="1" applyBorder="1" applyAlignment="1">
      <alignment horizontal="center"/>
    </xf>
    <xf numFmtId="166" fontId="18" fillId="0" borderId="45" xfId="2" applyNumberFormat="1" applyFont="1" applyBorder="1" applyAlignment="1">
      <alignment horizontal="center" wrapText="1"/>
    </xf>
    <xf numFmtId="0" fontId="52" fillId="0" borderId="49" xfId="0" applyFont="1" applyBorder="1" applyAlignment="1">
      <alignment horizontal="center" vertical="center" wrapText="1"/>
    </xf>
    <xf numFmtId="0" fontId="52" fillId="0" borderId="46" xfId="0" applyFont="1" applyBorder="1" applyAlignment="1">
      <alignment horizontal="center" vertical="center" wrapText="1"/>
    </xf>
    <xf numFmtId="0" fontId="53" fillId="12" borderId="0" xfId="0" applyFont="1" applyFill="1" applyAlignment="1">
      <alignment horizontal="left" vertical="center"/>
    </xf>
    <xf numFmtId="0" fontId="10" fillId="0" borderId="63" xfId="0" applyFont="1" applyBorder="1" applyAlignment="1" applyProtection="1">
      <alignment horizontal="center" vertical="center"/>
    </xf>
    <xf numFmtId="0" fontId="10" fillId="0" borderId="84" xfId="0" applyFont="1" applyBorder="1" applyAlignment="1" applyProtection="1">
      <alignment horizontal="center" vertical="center"/>
    </xf>
    <xf numFmtId="0" fontId="1" fillId="2" borderId="32" xfId="0" applyFont="1" applyFill="1" applyBorder="1" applyAlignment="1" applyProtection="1">
      <alignment vertical="center"/>
    </xf>
    <xf numFmtId="0" fontId="2" fillId="2" borderId="85" xfId="0" applyFont="1" applyFill="1" applyBorder="1" applyAlignment="1" applyProtection="1">
      <alignment horizontal="center" vertical="center" wrapText="1"/>
    </xf>
    <xf numFmtId="0" fontId="2" fillId="2" borderId="8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7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5" xfId="0" applyFont="1" applyFill="1" applyBorder="1" applyAlignment="1" applyProtection="1">
      <alignment horizontal="center" vertical="center"/>
    </xf>
    <xf numFmtId="0" fontId="2" fillId="2" borderId="86" xfId="0" applyFont="1" applyFill="1" applyBorder="1" applyAlignment="1" applyProtection="1">
      <alignment horizontal="center" vertical="center"/>
    </xf>
    <xf numFmtId="1" fontId="10" fillId="0" borderId="2" xfId="0" applyNumberFormat="1" applyFont="1" applyBorder="1" applyAlignment="1" applyProtection="1">
      <alignment horizontal="center" vertical="center"/>
      <protection locked="0"/>
    </xf>
    <xf numFmtId="1" fontId="10" fillId="0" borderId="17" xfId="0" applyNumberFormat="1" applyFont="1" applyBorder="1" applyAlignment="1" applyProtection="1">
      <alignment horizontal="center" vertical="center"/>
      <protection locked="0"/>
    </xf>
    <xf numFmtId="49" fontId="1" fillId="0" borderId="10" xfId="0" applyNumberFormat="1" applyFont="1" applyBorder="1" applyAlignment="1" applyProtection="1">
      <alignment horizontal="center" vertical="center"/>
      <protection locked="0"/>
    </xf>
    <xf numFmtId="0" fontId="43" fillId="0" borderId="5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</xf>
    <xf numFmtId="0" fontId="16" fillId="12" borderId="0" xfId="2" applyFont="1" applyFill="1"/>
    <xf numFmtId="0" fontId="1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10" fillId="0" borderId="85" xfId="0" applyFont="1" applyBorder="1" applyAlignment="1" applyProtection="1">
      <alignment horizontal="center" vertical="center"/>
    </xf>
    <xf numFmtId="0" fontId="10" fillId="0" borderId="87" xfId="0" applyFont="1" applyBorder="1" applyAlignment="1" applyProtection="1">
      <alignment horizontal="center" vertical="center"/>
    </xf>
    <xf numFmtId="1" fontId="10" fillId="0" borderId="7" xfId="0" applyNumberFormat="1" applyFont="1" applyBorder="1" applyAlignment="1" applyProtection="1">
      <alignment horizontal="center" vertical="center"/>
    </xf>
    <xf numFmtId="1" fontId="10" fillId="0" borderId="85" xfId="0" applyNumberFormat="1" applyFont="1" applyBorder="1" applyAlignment="1" applyProtection="1">
      <alignment horizontal="center" vertical="center"/>
    </xf>
    <xf numFmtId="1" fontId="10" fillId="0" borderId="87" xfId="0" applyNumberFormat="1" applyFont="1" applyBorder="1" applyAlignment="1" applyProtection="1">
      <alignment horizontal="center" vertical="center"/>
    </xf>
    <xf numFmtId="1" fontId="10" fillId="0" borderId="9" xfId="0" applyNumberFormat="1" applyFont="1" applyBorder="1" applyAlignment="1" applyProtection="1">
      <alignment horizontal="center" vertical="center"/>
      <protection locked="0"/>
    </xf>
    <xf numFmtId="1" fontId="10" fillId="0" borderId="10" xfId="0" applyNumberFormat="1" applyFont="1" applyBorder="1" applyAlignment="1" applyProtection="1">
      <alignment horizontal="center" vertical="center"/>
      <protection locked="0"/>
    </xf>
    <xf numFmtId="1" fontId="10" fillId="0" borderId="11" xfId="0" applyNumberFormat="1" applyFont="1" applyBorder="1" applyAlignment="1" applyProtection="1">
      <alignment horizontal="center" vertical="center"/>
      <protection locked="0"/>
    </xf>
    <xf numFmtId="1" fontId="10" fillId="0" borderId="12" xfId="0" applyNumberFormat="1" applyFont="1" applyBorder="1" applyAlignment="1" applyProtection="1">
      <alignment horizontal="center" vertical="center"/>
      <protection locked="0"/>
    </xf>
    <xf numFmtId="0" fontId="1" fillId="2" borderId="36" xfId="0" applyFont="1" applyFill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1" fontId="10" fillId="0" borderId="8" xfId="0" applyNumberFormat="1" applyFont="1" applyBorder="1" applyAlignment="1" applyProtection="1">
      <alignment horizontal="center" vertical="center"/>
      <protection locked="0"/>
    </xf>
    <xf numFmtId="1" fontId="10" fillId="0" borderId="3" xfId="0" applyNumberFormat="1" applyFont="1" applyBorder="1" applyAlignment="1" applyProtection="1">
      <alignment horizontal="center" vertical="center"/>
      <protection locked="0"/>
    </xf>
    <xf numFmtId="1" fontId="10" fillId="0" borderId="26" xfId="0" applyNumberFormat="1" applyFont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 wrapText="1"/>
    </xf>
    <xf numFmtId="0" fontId="0" fillId="27" borderId="35" xfId="0" applyFill="1" applyBorder="1" applyAlignment="1">
      <alignment horizontal="center"/>
    </xf>
    <xf numFmtId="0" fontId="0" fillId="27" borderId="39" xfId="0" applyFill="1" applyBorder="1" applyAlignment="1">
      <alignment horizontal="center"/>
    </xf>
    <xf numFmtId="0" fontId="0" fillId="27" borderId="39" xfId="0" applyFill="1" applyBorder="1" applyAlignment="1">
      <alignment horizontal="center" vertical="center"/>
    </xf>
    <xf numFmtId="0" fontId="0" fillId="27" borderId="3" xfId="0" applyFill="1" applyBorder="1" applyAlignment="1">
      <alignment horizontal="center"/>
    </xf>
    <xf numFmtId="0" fontId="0" fillId="27" borderId="3" xfId="0" applyFill="1" applyBorder="1" applyAlignment="1">
      <alignment horizontal="center" vertical="center"/>
    </xf>
    <xf numFmtId="0" fontId="0" fillId="0" borderId="0" xfId="0" applyNumberFormat="1"/>
    <xf numFmtId="0" fontId="0" fillId="27" borderId="34" xfId="0" applyFill="1" applyBorder="1" applyAlignment="1">
      <alignment horizontal="center"/>
    </xf>
    <xf numFmtId="0" fontId="0" fillId="0" borderId="34" xfId="0" applyNumberFormat="1" applyFont="1" applyFill="1" applyBorder="1" applyAlignment="1" applyProtection="1">
      <alignment horizontal="center"/>
    </xf>
    <xf numFmtId="0" fontId="0" fillId="0" borderId="83" xfId="0" applyNumberFormat="1" applyFont="1" applyFill="1" applyBorder="1" applyAlignment="1" applyProtection="1">
      <alignment horizontal="center"/>
    </xf>
    <xf numFmtId="0" fontId="0" fillId="0" borderId="86" xfId="0" applyNumberFormat="1" applyFont="1" applyFill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40" xfId="0" applyNumberFormat="1" applyFont="1" applyFill="1" applyBorder="1" applyAlignment="1" applyProtection="1">
      <alignment horizontal="center"/>
    </xf>
    <xf numFmtId="0" fontId="0" fillId="0" borderId="51" xfId="0" applyNumberFormat="1" applyFont="1" applyFill="1" applyBorder="1" applyAlignment="1" applyProtection="1">
      <alignment horizontal="center"/>
    </xf>
    <xf numFmtId="0" fontId="0" fillId="0" borderId="61" xfId="0" applyFill="1" applyBorder="1" applyAlignment="1">
      <alignment horizontal="center"/>
    </xf>
    <xf numFmtId="0" fontId="0" fillId="0" borderId="6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9" fillId="3" borderId="45" xfId="0" applyFont="1" applyFill="1" applyBorder="1" applyAlignment="1">
      <alignment horizontal="center" vertical="center"/>
    </xf>
    <xf numFmtId="0" fontId="9" fillId="3" borderId="89" xfId="0" applyFont="1" applyFill="1" applyBorder="1" applyAlignment="1">
      <alignment horizontal="center" vertical="center" wrapText="1"/>
    </xf>
    <xf numFmtId="0" fontId="9" fillId="3" borderId="88" xfId="0" applyFont="1" applyFill="1" applyBorder="1" applyAlignment="1">
      <alignment horizontal="center" vertical="center" wrapText="1"/>
    </xf>
    <xf numFmtId="0" fontId="0" fillId="0" borderId="66" xfId="0" applyFill="1" applyBorder="1" applyAlignment="1">
      <alignment horizontal="center"/>
    </xf>
    <xf numFmtId="0" fontId="9" fillId="3" borderId="49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0" fillId="0" borderId="85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9" fillId="3" borderId="41" xfId="0" applyFont="1" applyFill="1" applyBorder="1" applyAlignment="1">
      <alignment horizontal="center" vertical="center" wrapText="1"/>
    </xf>
    <xf numFmtId="0" fontId="9" fillId="3" borderId="52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/>
    </xf>
    <xf numFmtId="0" fontId="0" fillId="12" borderId="0" xfId="0" applyFill="1" applyAlignment="1">
      <alignment horizontal="center" vertical="center"/>
    </xf>
    <xf numFmtId="0" fontId="22" fillId="0" borderId="0" xfId="2" applyBorder="1" applyAlignment="1">
      <alignment horizontal="center"/>
    </xf>
    <xf numFmtId="2" fontId="22" fillId="0" borderId="0" xfId="2" applyNumberFormat="1" applyBorder="1"/>
    <xf numFmtId="2" fontId="22" fillId="0" borderId="38" xfId="2" applyNumberFormat="1" applyBorder="1"/>
    <xf numFmtId="0" fontId="22" fillId="0" borderId="38" xfId="2" applyBorder="1" applyAlignment="1">
      <alignment horizontal="center"/>
    </xf>
    <xf numFmtId="0" fontId="17" fillId="13" borderId="0" xfId="2" applyFont="1" applyFill="1" applyBorder="1" applyAlignment="1">
      <alignment horizontal="center" vertical="center"/>
    </xf>
    <xf numFmtId="0" fontId="17" fillId="13" borderId="1" xfId="2" applyFont="1" applyFill="1" applyBorder="1" applyAlignment="1">
      <alignment horizontal="center" vertical="center"/>
    </xf>
    <xf numFmtId="0" fontId="22" fillId="6" borderId="41" xfId="2" applyFill="1" applyBorder="1" applyAlignment="1">
      <alignment horizontal="center" vertical="center"/>
    </xf>
    <xf numFmtId="0" fontId="22" fillId="6" borderId="51" xfId="2" applyFill="1" applyBorder="1" applyAlignment="1">
      <alignment horizontal="center" vertical="center"/>
    </xf>
    <xf numFmtId="0" fontId="22" fillId="6" borderId="1" xfId="2" applyFill="1" applyBorder="1" applyAlignment="1">
      <alignment horizontal="center" vertical="center"/>
    </xf>
    <xf numFmtId="166" fontId="22" fillId="6" borderId="42" xfId="2" applyNumberFormat="1" applyFill="1" applyBorder="1" applyAlignment="1">
      <alignment horizontal="right"/>
    </xf>
    <xf numFmtId="0" fontId="22" fillId="6" borderId="43" xfId="2" applyFill="1" applyBorder="1" applyAlignment="1">
      <alignment horizontal="center" vertical="center"/>
    </xf>
    <xf numFmtId="166" fontId="22" fillId="6" borderId="44" xfId="2" applyNumberFormat="1" applyFill="1" applyBorder="1" applyAlignment="1">
      <alignment horizontal="right"/>
    </xf>
    <xf numFmtId="166" fontId="22" fillId="6" borderId="52" xfId="2" applyNumberFormat="1" applyFill="1" applyBorder="1" applyAlignment="1">
      <alignment horizontal="right"/>
    </xf>
    <xf numFmtId="166" fontId="22" fillId="6" borderId="71" xfId="2" applyNumberFormat="1" applyFill="1" applyBorder="1" applyAlignment="1">
      <alignment horizontal="center" vertical="center"/>
    </xf>
    <xf numFmtId="166" fontId="22" fillId="6" borderId="35" xfId="2" applyNumberFormat="1" applyFill="1" applyBorder="1" applyAlignment="1">
      <alignment horizontal="center" vertical="center"/>
    </xf>
    <xf numFmtId="166" fontId="22" fillId="6" borderId="57" xfId="2" applyNumberFormat="1" applyFill="1" applyBorder="1" applyAlignment="1">
      <alignment horizontal="center" vertical="center"/>
    </xf>
    <xf numFmtId="166" fontId="22" fillId="6" borderId="90" xfId="2" applyNumberFormat="1" applyFill="1" applyBorder="1" applyAlignment="1">
      <alignment horizontal="right"/>
    </xf>
    <xf numFmtId="0" fontId="17" fillId="13" borderId="43" xfId="2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164" fontId="40" fillId="14" borderId="40" xfId="1" applyNumberFormat="1" applyFont="1" applyFill="1" applyBorder="1" applyAlignment="1">
      <alignment horizontal="center" vertical="center" wrapText="1"/>
    </xf>
    <xf numFmtId="0" fontId="16" fillId="12" borderId="40" xfId="1" applyFill="1" applyBorder="1" applyAlignment="1">
      <alignment horizontal="center" vertical="center"/>
    </xf>
    <xf numFmtId="0" fontId="27" fillId="12" borderId="51" xfId="3" applyFont="1" applyFill="1" applyBorder="1"/>
    <xf numFmtId="0" fontId="27" fillId="12" borderId="52" xfId="3" applyFont="1" applyFill="1" applyBorder="1"/>
    <xf numFmtId="0" fontId="27" fillId="12" borderId="42" xfId="3" applyFont="1" applyFill="1" applyBorder="1"/>
    <xf numFmtId="0" fontId="29" fillId="12" borderId="0" xfId="3" applyFont="1" applyFill="1" applyBorder="1"/>
    <xf numFmtId="0" fontId="29" fillId="12" borderId="1" xfId="3" applyFont="1" applyFill="1" applyBorder="1"/>
    <xf numFmtId="0" fontId="27" fillId="12" borderId="1" xfId="3" applyFont="1" applyFill="1" applyBorder="1"/>
    <xf numFmtId="0" fontId="27" fillId="12" borderId="41" xfId="3" applyFont="1" applyFill="1" applyBorder="1"/>
    <xf numFmtId="164" fontId="1" fillId="0" borderId="2" xfId="0" applyNumberFormat="1" applyFont="1" applyBorder="1" applyAlignment="1" applyProtection="1">
      <alignment horizontal="center" vertical="center"/>
      <protection locked="0"/>
    </xf>
    <xf numFmtId="164" fontId="1" fillId="0" borderId="17" xfId="0" applyNumberFormat="1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/>
      <protection locked="0"/>
    </xf>
    <xf numFmtId="0" fontId="42" fillId="0" borderId="9" xfId="0" applyFont="1" applyBorder="1" applyAlignment="1" applyProtection="1">
      <alignment horizontal="center" vertical="center"/>
      <protection locked="0"/>
    </xf>
    <xf numFmtId="0" fontId="42" fillId="0" borderId="2" xfId="0" applyFont="1" applyBorder="1" applyAlignment="1" applyProtection="1">
      <alignment horizontal="center" vertical="center"/>
      <protection locked="0"/>
    </xf>
    <xf numFmtId="0" fontId="56" fillId="2" borderId="40" xfId="0" applyFont="1" applyFill="1" applyBorder="1" applyAlignment="1" applyProtection="1">
      <alignment horizontal="center" vertical="center"/>
    </xf>
    <xf numFmtId="0" fontId="56" fillId="2" borderId="57" xfId="0" applyFont="1" applyFill="1" applyBorder="1" applyAlignment="1" applyProtection="1">
      <alignment horizontal="center" vertical="center"/>
    </xf>
    <xf numFmtId="0" fontId="1" fillId="2" borderId="68" xfId="0" applyFont="1" applyFill="1" applyBorder="1" applyAlignment="1" applyProtection="1">
      <alignment vertical="center"/>
    </xf>
    <xf numFmtId="0" fontId="1" fillId="2" borderId="13" xfId="0" applyFont="1" applyFill="1" applyBorder="1" applyAlignment="1" applyProtection="1">
      <alignment vertical="center"/>
    </xf>
    <xf numFmtId="0" fontId="1" fillId="2" borderId="7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0" fontId="2" fillId="2" borderId="30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" fillId="2" borderId="2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/>
    </xf>
    <xf numFmtId="0" fontId="10" fillId="0" borderId="17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 applyProtection="1">
      <alignment horizontal="center" vertical="center" wrapText="1"/>
    </xf>
    <xf numFmtId="0" fontId="0" fillId="2" borderId="13" xfId="0" applyFill="1" applyBorder="1" applyAlignment="1" applyProtection="1">
      <alignment horizontal="center" vertical="center" wrapText="1"/>
    </xf>
    <xf numFmtId="0" fontId="0" fillId="2" borderId="15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 vertical="center" wrapText="1"/>
    </xf>
    <xf numFmtId="0" fontId="1" fillId="2" borderId="23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0" fillId="0" borderId="2" xfId="0" applyNumberFormat="1" applyFont="1" applyBorder="1" applyAlignment="1" applyProtection="1">
      <alignment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0" fillId="0" borderId="23" xfId="0" applyFont="1" applyBorder="1" applyAlignment="1" applyProtection="1">
      <alignment horizontal="left" vertical="center"/>
      <protection locked="0"/>
    </xf>
    <xf numFmtId="0" fontId="10" fillId="0" borderId="55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2" fillId="2" borderId="36" xfId="0" applyFont="1" applyFill="1" applyBorder="1" applyAlignment="1" applyProtection="1">
      <alignment horizontal="center" vertical="center"/>
    </xf>
    <xf numFmtId="0" fontId="2" fillId="2" borderId="38" xfId="0" applyFont="1" applyFill="1" applyBorder="1" applyAlignment="1" applyProtection="1">
      <alignment horizontal="center" vertical="center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0" borderId="47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left" vertical="center"/>
    </xf>
    <xf numFmtId="0" fontId="4" fillId="2" borderId="10" xfId="0" applyFont="1" applyFill="1" applyBorder="1" applyAlignment="1" applyProtection="1">
      <alignment horizontal="left" vertical="center"/>
    </xf>
    <xf numFmtId="0" fontId="1" fillId="2" borderId="68" xfId="0" applyFont="1" applyFill="1" applyBorder="1" applyAlignment="1" applyProtection="1">
      <alignment horizontal="center" vertical="center"/>
    </xf>
    <xf numFmtId="0" fontId="1" fillId="2" borderId="15" xfId="0" applyFont="1" applyFill="1" applyBorder="1" applyAlignment="1" applyProtection="1">
      <alignment horizontal="center" vertical="center"/>
    </xf>
    <xf numFmtId="0" fontId="3" fillId="2" borderId="72" xfId="0" applyFont="1" applyFill="1" applyBorder="1" applyAlignment="1" applyProtection="1">
      <alignment vertical="center"/>
    </xf>
    <xf numFmtId="0" fontId="3" fillId="2" borderId="73" xfId="0" applyFont="1" applyFill="1" applyBorder="1" applyAlignment="1" applyProtection="1">
      <alignment vertical="center"/>
    </xf>
    <xf numFmtId="0" fontId="10" fillId="0" borderId="11" xfId="0" applyFont="1" applyBorder="1" applyAlignment="1" applyProtection="1">
      <alignment vertical="center"/>
      <protection locked="0"/>
    </xf>
    <xf numFmtId="0" fontId="14" fillId="0" borderId="17" xfId="0" applyFont="1" applyBorder="1" applyAlignment="1" applyProtection="1">
      <alignment vertical="center"/>
      <protection locked="0"/>
    </xf>
    <xf numFmtId="0" fontId="2" fillId="2" borderId="68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</xf>
    <xf numFmtId="0" fontId="1" fillId="0" borderId="7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14" fillId="0" borderId="13" xfId="0" applyFont="1" applyBorder="1" applyAlignment="1" applyProtection="1">
      <alignment horizontal="left" vertical="center"/>
      <protection locked="0"/>
    </xf>
    <xf numFmtId="0" fontId="14" fillId="0" borderId="15" xfId="0" applyFont="1" applyBorder="1" applyAlignment="1" applyProtection="1">
      <alignment horizontal="left" vertical="center"/>
      <protection locked="0"/>
    </xf>
    <xf numFmtId="0" fontId="14" fillId="0" borderId="2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left" vertical="center"/>
      <protection locked="0"/>
    </xf>
    <xf numFmtId="0" fontId="56" fillId="2" borderId="51" xfId="0" applyFont="1" applyFill="1" applyBorder="1" applyAlignment="1" applyProtection="1">
      <alignment horizontal="center" vertical="center"/>
    </xf>
    <xf numFmtId="0" fontId="56" fillId="2" borderId="71" xfId="0" applyFont="1" applyFill="1" applyBorder="1" applyAlignment="1" applyProtection="1">
      <alignment horizontal="center" vertical="center"/>
    </xf>
    <xf numFmtId="0" fontId="56" fillId="2" borderId="38" xfId="0" applyFont="1" applyFill="1" applyBorder="1" applyAlignment="1" applyProtection="1">
      <alignment horizontal="center" vertical="center"/>
    </xf>
    <xf numFmtId="0" fontId="56" fillId="2" borderId="37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vertical="center"/>
    </xf>
    <xf numFmtId="0" fontId="0" fillId="2" borderId="2" xfId="0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0" fillId="2" borderId="3" xfId="0" applyFill="1" applyBorder="1" applyAlignment="1" applyProtection="1">
      <alignment vertical="center"/>
    </xf>
    <xf numFmtId="0" fontId="12" fillId="0" borderId="6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2" fillId="0" borderId="68" xfId="0" applyFont="1" applyBorder="1" applyAlignment="1" applyProtection="1">
      <alignment vertical="center"/>
    </xf>
    <xf numFmtId="0" fontId="0" fillId="0" borderId="13" xfId="0" applyBorder="1" applyAlignment="1" applyProtection="1"/>
    <xf numFmtId="0" fontId="0" fillId="0" borderId="9" xfId="0" applyBorder="1" applyAlignment="1" applyProtection="1"/>
    <xf numFmtId="0" fontId="0" fillId="0" borderId="2" xfId="0" applyBorder="1" applyAlignment="1" applyProtection="1"/>
    <xf numFmtId="0" fontId="1" fillId="0" borderId="2" xfId="0" applyFont="1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2" fillId="2" borderId="13" xfId="0" applyFont="1" applyFill="1" applyBorder="1" applyAlignment="1" applyProtection="1">
      <alignment vertical="center"/>
    </xf>
    <xf numFmtId="0" fontId="4" fillId="2" borderId="15" xfId="0" applyFont="1" applyFill="1" applyBorder="1" applyAlignment="1" applyProtection="1">
      <alignment vertical="center"/>
    </xf>
    <xf numFmtId="0" fontId="43" fillId="0" borderId="2" xfId="0" applyFont="1" applyBorder="1" applyAlignment="1" applyProtection="1">
      <alignment vertical="center"/>
      <protection locked="0"/>
    </xf>
    <xf numFmtId="0" fontId="4" fillId="2" borderId="13" xfId="0" applyFont="1" applyFill="1" applyBorder="1" applyAlignment="1" applyProtection="1">
      <alignment vertical="center"/>
    </xf>
    <xf numFmtId="0" fontId="2" fillId="2" borderId="9" xfId="0" applyFont="1" applyFill="1" applyBorder="1" applyAlignment="1" applyProtection="1">
      <alignment horizontal="left" vertical="center"/>
    </xf>
    <xf numFmtId="0" fontId="10" fillId="0" borderId="9" xfId="0" applyNumberFormat="1" applyFont="1" applyBorder="1" applyAlignment="1" applyProtection="1">
      <alignment vertical="center"/>
      <protection locked="0"/>
    </xf>
    <xf numFmtId="0" fontId="14" fillId="0" borderId="2" xfId="0" applyNumberFormat="1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left" vertical="center"/>
    </xf>
    <xf numFmtId="0" fontId="2" fillId="2" borderId="15" xfId="0" applyFont="1" applyFill="1" applyBorder="1" applyAlignment="1" applyProtection="1">
      <alignment horizontal="left" vertical="center"/>
    </xf>
    <xf numFmtId="0" fontId="1" fillId="2" borderId="59" xfId="0" applyFont="1" applyFill="1" applyBorder="1" applyAlignment="1" applyProtection="1">
      <alignment horizontal="center" vertical="center" wrapText="1"/>
    </xf>
    <xf numFmtId="0" fontId="0" fillId="2" borderId="74" xfId="0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vertical="center"/>
    </xf>
    <xf numFmtId="0" fontId="0" fillId="2" borderId="3" xfId="0" applyFill="1" applyBorder="1" applyAlignment="1" applyProtection="1"/>
    <xf numFmtId="0" fontId="0" fillId="2" borderId="26" xfId="0" applyFill="1" applyBorder="1" applyAlignment="1" applyProtection="1"/>
    <xf numFmtId="0" fontId="1" fillId="0" borderId="9" xfId="0" applyFont="1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5" xfId="0" applyFont="1" applyBorder="1" applyAlignment="1" applyProtection="1">
      <alignment vertical="center"/>
      <protection locked="0"/>
    </xf>
    <xf numFmtId="0" fontId="2" fillId="2" borderId="8" xfId="0" applyFont="1" applyFill="1" applyBorder="1" applyAlignment="1" applyProtection="1">
      <alignment horizontal="left" vertical="center"/>
    </xf>
    <xf numFmtId="0" fontId="0" fillId="2" borderId="13" xfId="0" applyFill="1" applyBorder="1" applyAlignment="1" applyProtection="1">
      <alignment vertical="center"/>
    </xf>
    <xf numFmtId="0" fontId="42" fillId="0" borderId="68" xfId="0" applyFont="1" applyBorder="1" applyAlignment="1" applyProtection="1">
      <alignment horizontal="center" vertical="center"/>
      <protection locked="0"/>
    </xf>
    <xf numFmtId="0" fontId="42" fillId="0" borderId="13" xfId="0" applyFont="1" applyBorder="1" applyAlignment="1" applyProtection="1">
      <alignment horizontal="center" vertical="center"/>
      <protection locked="0"/>
    </xf>
    <xf numFmtId="0" fontId="42" fillId="0" borderId="11" xfId="0" applyFont="1" applyBorder="1" applyAlignment="1" applyProtection="1">
      <alignment horizontal="center" vertical="center"/>
      <protection locked="0"/>
    </xf>
    <xf numFmtId="0" fontId="42" fillId="0" borderId="17" xfId="0" applyFont="1" applyBorder="1" applyAlignment="1" applyProtection="1">
      <alignment horizontal="center" vertical="center"/>
      <protection locked="0"/>
    </xf>
    <xf numFmtId="0" fontId="1" fillId="0" borderId="47" xfId="0" applyFont="1" applyFill="1" applyBorder="1" applyAlignment="1" applyProtection="1">
      <alignment horizontal="center" vertical="top" wrapText="1"/>
    </xf>
    <xf numFmtId="0" fontId="1" fillId="0" borderId="70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42" xfId="0" applyFont="1" applyFill="1" applyBorder="1" applyAlignment="1" applyProtection="1">
      <alignment horizontal="center" vertical="top" wrapText="1"/>
    </xf>
    <xf numFmtId="0" fontId="1" fillId="0" borderId="40" xfId="0" applyFont="1" applyFill="1" applyBorder="1" applyAlignment="1" applyProtection="1">
      <alignment horizontal="center" vertical="top" wrapText="1"/>
    </xf>
    <xf numFmtId="0" fontId="1" fillId="0" borderId="44" xfId="0" applyFont="1" applyFill="1" applyBorder="1" applyAlignment="1" applyProtection="1">
      <alignment horizontal="center" vertical="top" wrapText="1"/>
    </xf>
    <xf numFmtId="0" fontId="1" fillId="2" borderId="30" xfId="0" applyFont="1" applyFill="1" applyBorder="1" applyAlignment="1" applyProtection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</xf>
    <xf numFmtId="0" fontId="42" fillId="0" borderId="69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42" fillId="0" borderId="35" xfId="0" applyFont="1" applyBorder="1" applyAlignment="1" applyProtection="1">
      <alignment horizontal="center" vertical="center"/>
      <protection locked="0"/>
    </xf>
    <xf numFmtId="0" fontId="42" fillId="0" borderId="67" xfId="0" applyFont="1" applyBorder="1" applyAlignment="1" applyProtection="1">
      <alignment horizontal="center" vertical="center"/>
      <protection locked="0"/>
    </xf>
    <xf numFmtId="0" fontId="42" fillId="0" borderId="37" xfId="0" applyFont="1" applyBorder="1" applyAlignment="1" applyProtection="1">
      <alignment horizontal="center" vertical="center"/>
      <protection locked="0"/>
    </xf>
    <xf numFmtId="49" fontId="1" fillId="0" borderId="72" xfId="0" applyNumberFormat="1" applyFont="1" applyBorder="1" applyAlignment="1" applyProtection="1">
      <alignment horizontal="center" vertical="center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10" fillId="0" borderId="10" xfId="0" applyFont="1" applyBorder="1" applyAlignment="1" applyProtection="1">
      <alignment vertical="center"/>
      <protection locked="0"/>
    </xf>
    <xf numFmtId="0" fontId="10" fillId="0" borderId="18" xfId="0" applyFont="1" applyBorder="1" applyAlignment="1" applyProtection="1">
      <alignment horizontal="center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42" fillId="0" borderId="41" xfId="0" applyFont="1" applyBorder="1" applyAlignment="1" applyProtection="1">
      <alignment horizontal="center" vertical="center"/>
      <protection locked="0"/>
    </xf>
    <xf numFmtId="0" fontId="42" fillId="0" borderId="71" xfId="0" applyFont="1" applyBorder="1" applyAlignment="1" applyProtection="1">
      <alignment horizontal="center" vertical="center"/>
      <protection locked="0"/>
    </xf>
    <xf numFmtId="0" fontId="42" fillId="0" borderId="43" xfId="0" applyFont="1" applyBorder="1" applyAlignment="1" applyProtection="1">
      <alignment horizontal="center" vertical="center"/>
      <protection locked="0"/>
    </xf>
    <xf numFmtId="0" fontId="42" fillId="0" borderId="57" xfId="0" applyFont="1" applyBorder="1" applyAlignment="1" applyProtection="1">
      <alignment horizontal="center" vertical="center"/>
      <protection locked="0"/>
    </xf>
    <xf numFmtId="0" fontId="7" fillId="23" borderId="66" xfId="0" applyFont="1" applyFill="1" applyBorder="1" applyAlignment="1">
      <alignment horizontal="center" vertical="center" wrapText="1"/>
    </xf>
    <xf numFmtId="0" fontId="7" fillId="23" borderId="61" xfId="0" applyFont="1" applyFill="1" applyBorder="1" applyAlignment="1">
      <alignment horizontal="center" vertical="center" wrapText="1"/>
    </xf>
    <xf numFmtId="0" fontId="7" fillId="23" borderId="65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11" fillId="2" borderId="14" xfId="0" applyNumberFormat="1" applyFont="1" applyFill="1" applyBorder="1" applyAlignment="1" applyProtection="1">
      <alignment horizontal="center" vertical="center"/>
    </xf>
    <xf numFmtId="0" fontId="11" fillId="2" borderId="20" xfId="0" applyNumberFormat="1" applyFont="1" applyFill="1" applyBorder="1" applyAlignment="1" applyProtection="1">
      <alignment horizontal="center" vertical="center"/>
    </xf>
    <xf numFmtId="0" fontId="6" fillId="0" borderId="18" xfId="0" applyNumberFormat="1" applyFont="1" applyBorder="1" applyAlignment="1" applyProtection="1">
      <alignment horizontal="center" vertical="center"/>
      <protection locked="0"/>
    </xf>
    <xf numFmtId="0" fontId="6" fillId="0" borderId="21" xfId="0" applyNumberFormat="1" applyFont="1" applyBorder="1" applyAlignment="1" applyProtection="1">
      <alignment horizontal="center" vertical="center"/>
      <protection locked="0"/>
    </xf>
    <xf numFmtId="49" fontId="6" fillId="0" borderId="25" xfId="0" applyNumberFormat="1" applyFont="1" applyBorder="1" applyAlignment="1" applyProtection="1">
      <alignment horizontal="center" vertical="center"/>
      <protection locked="0"/>
    </xf>
    <xf numFmtId="49" fontId="6" fillId="0" borderId="24" xfId="0" applyNumberFormat="1" applyFont="1" applyBorder="1" applyAlignment="1" applyProtection="1">
      <alignment horizontal="center" vertical="center"/>
      <protection locked="0"/>
    </xf>
    <xf numFmtId="49" fontId="6" fillId="0" borderId="19" xfId="0" applyNumberFormat="1" applyFont="1" applyBorder="1" applyAlignment="1" applyProtection="1">
      <alignment horizontal="center" vertical="center"/>
      <protection locked="0"/>
    </xf>
    <xf numFmtId="0" fontId="11" fillId="2" borderId="31" xfId="0" applyNumberFormat="1" applyFont="1" applyFill="1" applyBorder="1" applyAlignment="1" applyProtection="1">
      <alignment horizontal="center" vertical="center"/>
    </xf>
    <xf numFmtId="0" fontId="11" fillId="2" borderId="30" xfId="0" applyNumberFormat="1" applyFont="1" applyFill="1" applyBorder="1" applyAlignment="1" applyProtection="1">
      <alignment horizontal="center" vertical="center"/>
    </xf>
    <xf numFmtId="0" fontId="11" fillId="2" borderId="16" xfId="0" applyNumberFormat="1" applyFont="1" applyFill="1" applyBorder="1" applyAlignment="1" applyProtection="1">
      <alignment horizontal="center" vertical="center"/>
    </xf>
    <xf numFmtId="0" fontId="0" fillId="0" borderId="31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left" vertical="top"/>
    </xf>
    <xf numFmtId="0" fontId="9" fillId="2" borderId="33" xfId="0" applyFont="1" applyFill="1" applyBorder="1" applyAlignment="1">
      <alignment horizontal="left" vertical="top"/>
    </xf>
    <xf numFmtId="0" fontId="9" fillId="2" borderId="36" xfId="0" applyFont="1" applyFill="1" applyBorder="1" applyAlignment="1">
      <alignment horizontal="left" vertical="top"/>
    </xf>
    <xf numFmtId="0" fontId="9" fillId="2" borderId="37" xfId="0" applyFont="1" applyFill="1" applyBorder="1" applyAlignment="1">
      <alignment horizontal="left" vertical="top"/>
    </xf>
    <xf numFmtId="0" fontId="26" fillId="12" borderId="0" xfId="3" applyFont="1" applyFill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3 2" xfId="4"/>
    <cellStyle name="Normal 4" xfId="3"/>
  </cellStyles>
  <dxfs count="0"/>
  <tableStyles count="0" defaultTableStyle="TableStyleMedium9" defaultPivotStyle="PivotStyleLight16"/>
  <colors>
    <mruColors>
      <color rgb="FF00FF00"/>
      <color rgb="FFF69D7A"/>
      <color rgb="FFCAF8BE"/>
      <color rgb="FFF0F79B"/>
      <color rgb="FFFBC709"/>
      <color rgb="FFFAF765"/>
      <color rgb="FFAAF49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133868</xdr:colOff>
      <xdr:row>0</xdr:row>
      <xdr:rowOff>10299</xdr:rowOff>
    </xdr:from>
    <xdr:to>
      <xdr:col>4</xdr:col>
      <xdr:colOff>157519</xdr:colOff>
      <xdr:row>1</xdr:row>
      <xdr:rowOff>113852</xdr:rowOff>
    </xdr:to>
    <xdr:pic>
      <xdr:nvPicPr>
        <xdr:cNvPr id="2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8338" cy="170485"/>
        </a:xfrm>
        <a:prstGeom prst="rect">
          <a:avLst/>
        </a:prstGeom>
      </xdr:spPr>
    </xdr:pic>
    <xdr:clientData/>
  </xdr:twoCellAnchor>
  <xdr:twoCellAnchor>
    <xdr:from>
      <xdr:col>20</xdr:col>
      <xdr:colOff>146050</xdr:colOff>
      <xdr:row>10</xdr:row>
      <xdr:rowOff>88900</xdr:rowOff>
    </xdr:from>
    <xdr:to>
      <xdr:col>21</xdr:col>
      <xdr:colOff>69850</xdr:colOff>
      <xdr:row>11</xdr:row>
      <xdr:rowOff>50800</xdr:rowOff>
    </xdr:to>
    <xdr:sp macro="" textlink="">
      <xdr:nvSpPr>
        <xdr:cNvPr id="4" name="TextBox 3"/>
        <xdr:cNvSpPr txBox="1"/>
      </xdr:nvSpPr>
      <xdr:spPr>
        <a:xfrm>
          <a:off x="3651250" y="1130300"/>
          <a:ext cx="107950" cy="88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 sz="3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2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8338" cy="170485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3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2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3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4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5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6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7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8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9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10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2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3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4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5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6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7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8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9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10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2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3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4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5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6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7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8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9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10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11" name="Picture 10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12" name="Picture 1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2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3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4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5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6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7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8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9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10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2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3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4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5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6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7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8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9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10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2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3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4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5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6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7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8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9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4</xdr:col>
      <xdr:colOff>163473</xdr:colOff>
      <xdr:row>1</xdr:row>
      <xdr:rowOff>113852</xdr:rowOff>
    </xdr:to>
    <xdr:pic>
      <xdr:nvPicPr>
        <xdr:cNvPr id="10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2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3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4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5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6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7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8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9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10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2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3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4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5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6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7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8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9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133868</xdr:colOff>
      <xdr:row>0</xdr:row>
      <xdr:rowOff>10299</xdr:rowOff>
    </xdr:from>
    <xdr:to>
      <xdr:col>5</xdr:col>
      <xdr:colOff>4723</xdr:colOff>
      <xdr:row>1</xdr:row>
      <xdr:rowOff>113852</xdr:rowOff>
    </xdr:to>
    <xdr:pic>
      <xdr:nvPicPr>
        <xdr:cNvPr id="10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868" y="10299"/>
          <a:ext cx="801130" cy="17022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85725</xdr:colOff>
      <xdr:row>1</xdr:row>
      <xdr:rowOff>19050</xdr:rowOff>
    </xdr:from>
    <xdr:to>
      <xdr:col>18</xdr:col>
      <xdr:colOff>76201</xdr:colOff>
      <xdr:row>111</xdr:row>
      <xdr:rowOff>190500</xdr:rowOff>
    </xdr:to>
    <xdr:sp macro="" textlink="">
      <xdr:nvSpPr>
        <xdr:cNvPr id="4" name="Right Brace 3"/>
        <xdr:cNvSpPr/>
      </xdr:nvSpPr>
      <xdr:spPr>
        <a:xfrm>
          <a:off x="8343900" y="409575"/>
          <a:ext cx="600076" cy="21183600"/>
        </a:xfrm>
        <a:prstGeom prst="rightBrace">
          <a:avLst>
            <a:gd name="adj1" fmla="val 8333"/>
            <a:gd name="adj2" fmla="val 10880"/>
          </a:avLst>
        </a:prstGeom>
        <a:noFill/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142874</xdr:colOff>
      <xdr:row>1</xdr:row>
      <xdr:rowOff>200025</xdr:rowOff>
    </xdr:from>
    <xdr:to>
      <xdr:col>14</xdr:col>
      <xdr:colOff>114299</xdr:colOff>
      <xdr:row>3</xdr:row>
      <xdr:rowOff>76200</xdr:rowOff>
    </xdr:to>
    <xdr:sp macro="" textlink="">
      <xdr:nvSpPr>
        <xdr:cNvPr id="10" name="Bent Arrow 9"/>
        <xdr:cNvSpPr/>
      </xdr:nvSpPr>
      <xdr:spPr>
        <a:xfrm rot="5400000">
          <a:off x="4248149" y="361950"/>
          <a:ext cx="523875" cy="523875"/>
        </a:xfrm>
        <a:prstGeom prst="bentArrow">
          <a:avLst/>
        </a:prstGeom>
        <a:solidFill>
          <a:srgbClr val="CAF8BE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123824</xdr:colOff>
      <xdr:row>15</xdr:row>
      <xdr:rowOff>266700</xdr:rowOff>
    </xdr:from>
    <xdr:to>
      <xdr:col>14</xdr:col>
      <xdr:colOff>95249</xdr:colOff>
      <xdr:row>17</xdr:row>
      <xdr:rowOff>66675</xdr:rowOff>
    </xdr:to>
    <xdr:sp macro="" textlink="">
      <xdr:nvSpPr>
        <xdr:cNvPr id="12" name="Bent Arrow 11"/>
        <xdr:cNvSpPr/>
      </xdr:nvSpPr>
      <xdr:spPr>
        <a:xfrm rot="5400000">
          <a:off x="4229099" y="2952750"/>
          <a:ext cx="523875" cy="523875"/>
        </a:xfrm>
        <a:prstGeom prst="bentArrow">
          <a:avLst/>
        </a:prstGeom>
        <a:solidFill>
          <a:srgbClr val="CAF8BE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85724</xdr:colOff>
      <xdr:row>1</xdr:row>
      <xdr:rowOff>123825</xdr:rowOff>
    </xdr:from>
    <xdr:to>
      <xdr:col>25</xdr:col>
      <xdr:colOff>57149</xdr:colOff>
      <xdr:row>3</xdr:row>
      <xdr:rowOff>0</xdr:rowOff>
    </xdr:to>
    <xdr:sp macro="" textlink="">
      <xdr:nvSpPr>
        <xdr:cNvPr id="14" name="Bent Arrow 13"/>
        <xdr:cNvSpPr/>
      </xdr:nvSpPr>
      <xdr:spPr>
        <a:xfrm rot="5400000">
          <a:off x="8677274" y="285750"/>
          <a:ext cx="523875" cy="523875"/>
        </a:xfrm>
        <a:prstGeom prst="bentArrow">
          <a:avLst/>
        </a:prstGeom>
        <a:solidFill>
          <a:srgbClr val="FAF765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95249</xdr:colOff>
      <xdr:row>15</xdr:row>
      <xdr:rowOff>257175</xdr:rowOff>
    </xdr:from>
    <xdr:to>
      <xdr:col>25</xdr:col>
      <xdr:colOff>66674</xdr:colOff>
      <xdr:row>17</xdr:row>
      <xdr:rowOff>57150</xdr:rowOff>
    </xdr:to>
    <xdr:sp macro="" textlink="">
      <xdr:nvSpPr>
        <xdr:cNvPr id="15" name="Bent Arrow 14"/>
        <xdr:cNvSpPr/>
      </xdr:nvSpPr>
      <xdr:spPr>
        <a:xfrm rot="5400000">
          <a:off x="8686799" y="2943225"/>
          <a:ext cx="523875" cy="523875"/>
        </a:xfrm>
        <a:prstGeom prst="bentArrow">
          <a:avLst/>
        </a:prstGeom>
        <a:solidFill>
          <a:srgbClr val="FAF765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>
            <a:solidFill>
              <a:schemeClr val="tx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ihavard\AppData\Local\Microsoft\Windows\Temporary%20Internet%20Files\Content.Outlook\AHZK4F4C\09_DCO_Golden_082N037-003-stev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file/AutoRecovery/SDM_Field_Card_V-ERI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ot (1)"/>
      <sheetName val="Plot (2)"/>
      <sheetName val="Plot (3)"/>
      <sheetName val="Plot (4)"/>
      <sheetName val="Plot (5)"/>
      <sheetName val="Plot (6)"/>
      <sheetName val="Plot (7)"/>
      <sheetName val="Plot (8)"/>
      <sheetName val="Plot (9)"/>
      <sheetName val="Plot (10)"/>
      <sheetName val="PLOT SUMMARY"/>
      <sheetName val="FH AGENT SUMMARY"/>
      <sheetName val="Validation Lists"/>
      <sheetName val="SDM BLOCK SUMMARY"/>
      <sheetName val="Quadratic Mean Calculator"/>
      <sheetName val="Volume Calculator"/>
      <sheetName val="LCL Calcula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A2">
            <v>2009</v>
          </cell>
          <cell r="B2">
            <v>1</v>
          </cell>
          <cell r="C2">
            <v>1</v>
          </cell>
          <cell r="D2" t="str">
            <v>DAB</v>
          </cell>
          <cell r="E2" t="str">
            <v>100 Mile House</v>
          </cell>
          <cell r="F2" t="str">
            <v>BAFAun</v>
          </cell>
          <cell r="G2" t="str">
            <v>Ac</v>
          </cell>
          <cell r="H2">
            <v>7</v>
          </cell>
        </row>
        <row r="3">
          <cell r="A3">
            <v>2010</v>
          </cell>
          <cell r="B3">
            <v>2</v>
          </cell>
          <cell r="C3">
            <v>2</v>
          </cell>
          <cell r="D3" t="str">
            <v>DCC</v>
          </cell>
          <cell r="E3" t="str">
            <v>Arrow</v>
          </cell>
          <cell r="F3" t="str">
            <v>BAFAunp</v>
          </cell>
          <cell r="G3" t="str">
            <v>Acb</v>
          </cell>
          <cell r="H3">
            <v>8</v>
          </cell>
        </row>
        <row r="4">
          <cell r="A4">
            <v>2011</v>
          </cell>
          <cell r="B4">
            <v>3</v>
          </cell>
          <cell r="C4">
            <v>3</v>
          </cell>
          <cell r="D4" t="str">
            <v>DCH</v>
          </cell>
          <cell r="E4" t="str">
            <v>Arrowsmith</v>
          </cell>
          <cell r="F4" t="str">
            <v>BGxh1</v>
          </cell>
          <cell r="G4" t="str">
            <v>Act</v>
          </cell>
          <cell r="H4">
            <v>9</v>
          </cell>
        </row>
        <row r="5">
          <cell r="A5">
            <v>2012</v>
          </cell>
          <cell r="B5">
            <v>4</v>
          </cell>
          <cell r="C5">
            <v>4</v>
          </cell>
          <cell r="D5" t="str">
            <v>DCK</v>
          </cell>
          <cell r="E5" t="str">
            <v>Boundary</v>
          </cell>
          <cell r="F5" t="str">
            <v>BGxh2</v>
          </cell>
          <cell r="G5" t="str">
            <v>Ad</v>
          </cell>
          <cell r="H5">
            <v>10</v>
          </cell>
        </row>
        <row r="6">
          <cell r="A6">
            <v>2013</v>
          </cell>
          <cell r="B6">
            <v>5</v>
          </cell>
          <cell r="C6">
            <v>5</v>
          </cell>
          <cell r="D6" t="str">
            <v>DCO</v>
          </cell>
          <cell r="E6" t="str">
            <v>Bulkley</v>
          </cell>
          <cell r="F6" t="str">
            <v>BGxh3</v>
          </cell>
          <cell r="G6" t="str">
            <v>At</v>
          </cell>
          <cell r="H6">
            <v>11</v>
          </cell>
        </row>
        <row r="7">
          <cell r="A7">
            <v>2014</v>
          </cell>
          <cell r="B7">
            <v>6</v>
          </cell>
          <cell r="C7">
            <v>6</v>
          </cell>
          <cell r="D7" t="str">
            <v>DCR</v>
          </cell>
          <cell r="E7" t="str">
            <v>Cassiar</v>
          </cell>
          <cell r="F7" t="str">
            <v>BGxw1</v>
          </cell>
          <cell r="G7" t="str">
            <v>Ax</v>
          </cell>
        </row>
        <row r="8">
          <cell r="A8">
            <v>2015</v>
          </cell>
          <cell r="B8">
            <v>7</v>
          </cell>
          <cell r="C8">
            <v>7</v>
          </cell>
          <cell r="D8" t="str">
            <v>DCS</v>
          </cell>
          <cell r="E8" t="str">
            <v>Cranberry</v>
          </cell>
          <cell r="F8" t="str">
            <v>BGxw2</v>
          </cell>
          <cell r="G8" t="str">
            <v>Ba</v>
          </cell>
        </row>
        <row r="9">
          <cell r="A9">
            <v>2016</v>
          </cell>
          <cell r="B9">
            <v>8</v>
          </cell>
          <cell r="C9">
            <v>8</v>
          </cell>
          <cell r="D9" t="str">
            <v>DFN</v>
          </cell>
          <cell r="E9" t="str">
            <v>Cranbrook</v>
          </cell>
          <cell r="F9" t="str">
            <v>BWBSdk1</v>
          </cell>
          <cell r="G9" t="str">
            <v>Bb</v>
          </cell>
        </row>
        <row r="10">
          <cell r="A10">
            <v>2017</v>
          </cell>
          <cell r="B10">
            <v>9</v>
          </cell>
          <cell r="C10">
            <v>9</v>
          </cell>
          <cell r="D10" t="str">
            <v>DHW</v>
          </cell>
          <cell r="E10" t="str">
            <v>Dawson Creek</v>
          </cell>
          <cell r="F10" t="str">
            <v>BWBSdk2</v>
          </cell>
          <cell r="G10" t="str">
            <v>Bc</v>
          </cell>
        </row>
        <row r="11">
          <cell r="A11">
            <v>2018</v>
          </cell>
          <cell r="B11">
            <v>10</v>
          </cell>
          <cell r="C11">
            <v>10</v>
          </cell>
          <cell r="D11" t="str">
            <v>DJA</v>
          </cell>
          <cell r="E11" t="str">
            <v>Fort Nelson</v>
          </cell>
          <cell r="F11" t="str">
            <v>BWBSmw1</v>
          </cell>
          <cell r="G11" t="str">
            <v>Bg</v>
          </cell>
        </row>
        <row r="12">
          <cell r="A12">
            <v>2019</v>
          </cell>
          <cell r="B12">
            <v>11</v>
          </cell>
          <cell r="C12">
            <v>11</v>
          </cell>
          <cell r="D12" t="str">
            <v>DKA</v>
          </cell>
          <cell r="E12" t="str">
            <v>Fort St. John</v>
          </cell>
          <cell r="F12" t="str">
            <v>BWBSmw2</v>
          </cell>
          <cell r="G12" t="str">
            <v>Bl</v>
          </cell>
        </row>
        <row r="13">
          <cell r="A13">
            <v>2020</v>
          </cell>
          <cell r="B13">
            <v>12</v>
          </cell>
          <cell r="C13">
            <v>12</v>
          </cell>
          <cell r="D13" t="str">
            <v>DKL</v>
          </cell>
          <cell r="E13" t="str">
            <v>Fraser</v>
          </cell>
          <cell r="F13" t="str">
            <v>BWBSun</v>
          </cell>
          <cell r="G13" t="str">
            <v>Bm</v>
          </cell>
        </row>
        <row r="14">
          <cell r="A14">
            <v>2021</v>
          </cell>
          <cell r="C14">
            <v>13</v>
          </cell>
          <cell r="D14" t="str">
            <v>DKM</v>
          </cell>
          <cell r="E14" t="str">
            <v>Golden</v>
          </cell>
          <cell r="F14" t="str">
            <v>BWBSvk</v>
          </cell>
          <cell r="G14" t="str">
            <v>Bn</v>
          </cell>
        </row>
        <row r="15">
          <cell r="A15">
            <v>2022</v>
          </cell>
          <cell r="C15">
            <v>14</v>
          </cell>
          <cell r="D15" t="str">
            <v>DMH</v>
          </cell>
          <cell r="E15" t="str">
            <v>Invermere</v>
          </cell>
          <cell r="F15" t="str">
            <v>BWBSwk1</v>
          </cell>
          <cell r="G15" t="str">
            <v>Bp</v>
          </cell>
        </row>
        <row r="16">
          <cell r="A16">
            <v>2023</v>
          </cell>
          <cell r="C16">
            <v>15</v>
          </cell>
          <cell r="D16" t="str">
            <v>DMK</v>
          </cell>
          <cell r="E16" t="str">
            <v>Kalum</v>
          </cell>
          <cell r="F16" t="str">
            <v>BWBSwk2</v>
          </cell>
          <cell r="G16" t="str">
            <v>Cw</v>
          </cell>
        </row>
        <row r="17">
          <cell r="A17">
            <v>2024</v>
          </cell>
          <cell r="C17">
            <v>16</v>
          </cell>
          <cell r="D17" t="str">
            <v>DNC</v>
          </cell>
          <cell r="E17" t="str">
            <v>Kamloops</v>
          </cell>
          <cell r="F17" t="str">
            <v>BWBSwk3</v>
          </cell>
          <cell r="G17" t="str">
            <v>Cg</v>
          </cell>
        </row>
        <row r="18">
          <cell r="A18">
            <v>2025</v>
          </cell>
          <cell r="C18">
            <v>17</v>
          </cell>
          <cell r="D18" t="str">
            <v>DND</v>
          </cell>
          <cell r="E18" t="str">
            <v>Kingcome</v>
          </cell>
          <cell r="F18" t="str">
            <v>CDFmm</v>
          </cell>
          <cell r="G18" t="str">
            <v>Dm</v>
          </cell>
        </row>
        <row r="19">
          <cell r="A19">
            <v>2026</v>
          </cell>
          <cell r="C19">
            <v>18</v>
          </cell>
          <cell r="D19" t="str">
            <v>DNI</v>
          </cell>
          <cell r="E19" t="str">
            <v>Kispiox</v>
          </cell>
          <cell r="F19" t="str">
            <v>CMAun</v>
          </cell>
          <cell r="G19" t="str">
            <v>Dr</v>
          </cell>
        </row>
        <row r="20">
          <cell r="A20">
            <v>2027</v>
          </cell>
          <cell r="C20">
            <v>19</v>
          </cell>
          <cell r="D20" t="str">
            <v>DOS</v>
          </cell>
          <cell r="E20" t="str">
            <v>Kootenay Lake</v>
          </cell>
          <cell r="F20" t="str">
            <v>CMAunp</v>
          </cell>
          <cell r="G20" t="str">
            <v>Ea</v>
          </cell>
        </row>
        <row r="21">
          <cell r="A21">
            <v>2028</v>
          </cell>
          <cell r="C21">
            <v>20</v>
          </cell>
          <cell r="D21" t="str">
            <v>DPC</v>
          </cell>
          <cell r="E21" t="str">
            <v>Lakes</v>
          </cell>
          <cell r="F21" t="str">
            <v>CWHdm</v>
          </cell>
          <cell r="G21" t="str">
            <v>Eb</v>
          </cell>
        </row>
        <row r="22">
          <cell r="A22">
            <v>2029</v>
          </cell>
          <cell r="C22">
            <v>21</v>
          </cell>
          <cell r="D22" t="str">
            <v>DPG</v>
          </cell>
          <cell r="E22" t="str">
            <v>Lillooet</v>
          </cell>
          <cell r="F22" t="str">
            <v>CWHds1</v>
          </cell>
          <cell r="G22" t="str">
            <v>Ee</v>
          </cell>
        </row>
        <row r="23">
          <cell r="A23">
            <v>2030</v>
          </cell>
          <cell r="C23">
            <v>22</v>
          </cell>
          <cell r="D23" t="str">
            <v>DQC</v>
          </cell>
          <cell r="E23" t="str">
            <v>Mackenzie</v>
          </cell>
          <cell r="F23" t="str">
            <v>CWHds2</v>
          </cell>
          <cell r="G23" t="str">
            <v>Ep</v>
          </cell>
        </row>
        <row r="24">
          <cell r="C24">
            <v>23</v>
          </cell>
          <cell r="D24" t="str">
            <v>DQU</v>
          </cell>
          <cell r="E24" t="str">
            <v>Merritt</v>
          </cell>
          <cell r="F24" t="str">
            <v>CWHmm1</v>
          </cell>
          <cell r="G24" t="str">
            <v>Es</v>
          </cell>
        </row>
        <row r="25">
          <cell r="C25">
            <v>24</v>
          </cell>
          <cell r="D25" t="str">
            <v>DRM</v>
          </cell>
          <cell r="E25" t="str">
            <v>Mid-Coast</v>
          </cell>
          <cell r="F25" t="str">
            <v>CWHmm2</v>
          </cell>
          <cell r="G25" t="str">
            <v>Ew</v>
          </cell>
        </row>
        <row r="26">
          <cell r="C26">
            <v>25</v>
          </cell>
          <cell r="D26" t="str">
            <v>DSC</v>
          </cell>
          <cell r="E26" t="str">
            <v>Morice</v>
          </cell>
          <cell r="F26" t="str">
            <v>CWHms1</v>
          </cell>
          <cell r="G26" t="str">
            <v>Ex</v>
          </cell>
        </row>
        <row r="27">
          <cell r="C27">
            <v>26</v>
          </cell>
          <cell r="D27" t="str">
            <v>DSI</v>
          </cell>
          <cell r="E27" t="str">
            <v>Nass</v>
          </cell>
          <cell r="F27" t="str">
            <v>CWHms2</v>
          </cell>
          <cell r="G27" t="str">
            <v>Exp</v>
          </cell>
        </row>
        <row r="28">
          <cell r="C28">
            <v>27</v>
          </cell>
          <cell r="D28" t="str">
            <v>DSQ</v>
          </cell>
          <cell r="E28" t="str">
            <v>North Coast</v>
          </cell>
          <cell r="F28" t="str">
            <v>CWHun</v>
          </cell>
          <cell r="G28" t="str">
            <v>Exw</v>
          </cell>
        </row>
        <row r="29">
          <cell r="C29">
            <v>28</v>
          </cell>
          <cell r="D29" t="str">
            <v>DSS</v>
          </cell>
          <cell r="E29" t="str">
            <v>Okanagan</v>
          </cell>
          <cell r="F29" t="str">
            <v>CWHvh1</v>
          </cell>
          <cell r="G29" t="str">
            <v>Ey</v>
          </cell>
        </row>
        <row r="30">
          <cell r="C30">
            <v>29</v>
          </cell>
          <cell r="D30" t="str">
            <v>DVA</v>
          </cell>
          <cell r="E30" t="str">
            <v>Prince George</v>
          </cell>
          <cell r="F30" t="str">
            <v>CWHvh2</v>
          </cell>
          <cell r="G30" t="str">
            <v>Fd</v>
          </cell>
        </row>
        <row r="31">
          <cell r="C31">
            <v>30</v>
          </cell>
          <cell r="E31" t="str">
            <v>Queen Charlotte Islands</v>
          </cell>
          <cell r="F31" t="str">
            <v>CWHvm</v>
          </cell>
          <cell r="G31" t="str">
            <v>Fdc</v>
          </cell>
        </row>
        <row r="32">
          <cell r="C32">
            <v>31</v>
          </cell>
          <cell r="E32" t="str">
            <v>Quesnel</v>
          </cell>
          <cell r="F32" t="str">
            <v>CWHvm1</v>
          </cell>
          <cell r="G32" t="str">
            <v>Fdi</v>
          </cell>
        </row>
        <row r="33">
          <cell r="E33" t="str">
            <v>Revelstoke</v>
          </cell>
          <cell r="F33" t="str">
            <v>CWHvm2</v>
          </cell>
          <cell r="G33" t="str">
            <v>Gp</v>
          </cell>
        </row>
        <row r="34">
          <cell r="E34" t="str">
            <v>Robson Valley</v>
          </cell>
          <cell r="F34" t="str">
            <v>CWHvm3</v>
          </cell>
          <cell r="G34" t="str">
            <v>Gr</v>
          </cell>
        </row>
        <row r="35">
          <cell r="E35" t="str">
            <v>Soo</v>
          </cell>
          <cell r="F35" t="str">
            <v>CWHwh1</v>
          </cell>
          <cell r="G35" t="str">
            <v>Hm</v>
          </cell>
        </row>
        <row r="36">
          <cell r="E36" t="str">
            <v>Strathcona</v>
          </cell>
          <cell r="F36" t="str">
            <v>CWHwh2</v>
          </cell>
          <cell r="G36" t="str">
            <v>Hw</v>
          </cell>
        </row>
        <row r="37">
          <cell r="E37" t="str">
            <v>Sunshine Coast</v>
          </cell>
          <cell r="F37" t="str">
            <v>CWHwm</v>
          </cell>
          <cell r="G37" t="str">
            <v>Hx</v>
          </cell>
        </row>
        <row r="38">
          <cell r="E38" t="str">
            <v>Williams Lake</v>
          </cell>
          <cell r="F38" t="str">
            <v>CWHws1</v>
          </cell>
          <cell r="G38" t="str">
            <v>Hxm</v>
          </cell>
        </row>
        <row r="39">
          <cell r="F39" t="str">
            <v>CWHws2</v>
          </cell>
          <cell r="G39" t="str">
            <v>Jd</v>
          </cell>
        </row>
        <row r="40">
          <cell r="F40" t="str">
            <v>CWHxm1</v>
          </cell>
          <cell r="G40" t="str">
            <v>Jh</v>
          </cell>
        </row>
        <row r="41">
          <cell r="F41" t="str">
            <v>CWHxm2</v>
          </cell>
          <cell r="G41" t="str">
            <v>Jr</v>
          </cell>
        </row>
        <row r="42">
          <cell r="F42" t="str">
            <v>ESSFdc1</v>
          </cell>
          <cell r="G42" t="str">
            <v>Js</v>
          </cell>
        </row>
        <row r="43">
          <cell r="F43" t="str">
            <v>ESSFdc2</v>
          </cell>
          <cell r="G43" t="str">
            <v>Kc</v>
          </cell>
        </row>
        <row r="44">
          <cell r="F44" t="str">
            <v>ESSFdc3</v>
          </cell>
          <cell r="G44" t="str">
            <v>La</v>
          </cell>
        </row>
        <row r="45">
          <cell r="F45" t="str">
            <v>ESSFdcp</v>
          </cell>
          <cell r="G45" t="str">
            <v>Ld</v>
          </cell>
        </row>
        <row r="46">
          <cell r="F46" t="str">
            <v>ESSFdcw</v>
          </cell>
          <cell r="G46" t="str">
            <v>Ls</v>
          </cell>
        </row>
        <row r="47">
          <cell r="F47" t="str">
            <v>ESSFdk1</v>
          </cell>
          <cell r="G47" t="str">
            <v>Lt</v>
          </cell>
        </row>
        <row r="48">
          <cell r="F48" t="str">
            <v>ESSFdk2</v>
          </cell>
          <cell r="G48" t="str">
            <v>Lw</v>
          </cell>
        </row>
        <row r="49">
          <cell r="F49" t="str">
            <v>ESSFdkp</v>
          </cell>
          <cell r="G49" t="str">
            <v>Mb</v>
          </cell>
        </row>
        <row r="50">
          <cell r="F50" t="str">
            <v>ESSFdku</v>
          </cell>
          <cell r="G50" t="str">
            <v>Me</v>
          </cell>
        </row>
        <row r="51">
          <cell r="F51" t="str">
            <v>ESSFdkw</v>
          </cell>
          <cell r="G51" t="str">
            <v>Mn</v>
          </cell>
        </row>
        <row r="52">
          <cell r="F52" t="str">
            <v>ESSFdm</v>
          </cell>
          <cell r="G52" t="str">
            <v>Mr</v>
          </cell>
        </row>
        <row r="53">
          <cell r="F53" t="str">
            <v>ESSFdmp</v>
          </cell>
          <cell r="G53" t="str">
            <v>Ms</v>
          </cell>
        </row>
        <row r="54">
          <cell r="F54" t="str">
            <v>ESSFdmw</v>
          </cell>
          <cell r="G54" t="str">
            <v>Mv</v>
          </cell>
        </row>
        <row r="55">
          <cell r="F55" t="str">
            <v>ESSFdv1</v>
          </cell>
          <cell r="G55" t="str">
            <v>Oa</v>
          </cell>
        </row>
        <row r="56">
          <cell r="F56" t="str">
            <v>ESSFdv2</v>
          </cell>
          <cell r="G56" t="str">
            <v>Ob</v>
          </cell>
        </row>
        <row r="57">
          <cell r="F57" t="str">
            <v>ESSFdvp</v>
          </cell>
          <cell r="G57" t="str">
            <v>Oc</v>
          </cell>
        </row>
        <row r="58">
          <cell r="F58" t="str">
            <v>ESSFdvw</v>
          </cell>
          <cell r="G58" t="str">
            <v>Od</v>
          </cell>
        </row>
        <row r="59">
          <cell r="F59" t="str">
            <v>ESSFmc</v>
          </cell>
          <cell r="G59" t="str">
            <v>Oe</v>
          </cell>
        </row>
        <row r="60">
          <cell r="F60" t="str">
            <v>ESSFmcp</v>
          </cell>
          <cell r="G60" t="str">
            <v>Of</v>
          </cell>
        </row>
        <row r="61">
          <cell r="F61" t="str">
            <v>ESSFmk</v>
          </cell>
          <cell r="G61" t="str">
            <v>Og</v>
          </cell>
        </row>
        <row r="62">
          <cell r="F62" t="str">
            <v>ESSFmkp</v>
          </cell>
          <cell r="G62" t="str">
            <v>Oh</v>
          </cell>
        </row>
        <row r="63">
          <cell r="F63" t="str">
            <v>ESSFmm1</v>
          </cell>
          <cell r="G63" t="str">
            <v>Ol</v>
          </cell>
        </row>
        <row r="64">
          <cell r="F64" t="str">
            <v>ESSFmm2</v>
          </cell>
          <cell r="G64" t="str">
            <v>Oj</v>
          </cell>
        </row>
        <row r="65">
          <cell r="F65" t="str">
            <v>ESSFmmp</v>
          </cell>
          <cell r="G65" t="str">
            <v>Ok</v>
          </cell>
        </row>
        <row r="66">
          <cell r="F66" t="str">
            <v>ESSFmmw</v>
          </cell>
          <cell r="G66" t="str">
            <v>Pa</v>
          </cell>
        </row>
        <row r="67">
          <cell r="F67" t="str">
            <v>ESSFmv1</v>
          </cell>
          <cell r="G67" t="str">
            <v>Pf</v>
          </cell>
        </row>
        <row r="68">
          <cell r="F68" t="str">
            <v>ESSFmv2</v>
          </cell>
          <cell r="G68" t="str">
            <v>Pj</v>
          </cell>
        </row>
        <row r="69">
          <cell r="F69" t="str">
            <v>ESSFmv3</v>
          </cell>
          <cell r="G69" t="str">
            <v>Pl</v>
          </cell>
        </row>
        <row r="70">
          <cell r="F70" t="str">
            <v>ESSFmv4</v>
          </cell>
          <cell r="G70" t="str">
            <v>Plc</v>
          </cell>
        </row>
        <row r="71">
          <cell r="F71" t="str">
            <v>ESSFmvp</v>
          </cell>
          <cell r="G71" t="str">
            <v>Pli</v>
          </cell>
        </row>
        <row r="72">
          <cell r="F72" t="str">
            <v>ESSFmw</v>
          </cell>
          <cell r="G72" t="str">
            <v>Pm</v>
          </cell>
        </row>
        <row r="73">
          <cell r="F73" t="str">
            <v>ESSFmw1</v>
          </cell>
          <cell r="G73" t="str">
            <v>Pr</v>
          </cell>
        </row>
        <row r="74">
          <cell r="F74" t="str">
            <v>ESSFmw2</v>
          </cell>
          <cell r="G74" t="str">
            <v>Ps</v>
          </cell>
        </row>
        <row r="75">
          <cell r="F75" t="str">
            <v>ESSFmwp</v>
          </cell>
          <cell r="G75" t="str">
            <v>Pw</v>
          </cell>
        </row>
        <row r="76">
          <cell r="F76" t="str">
            <v>ESSFmww</v>
          </cell>
          <cell r="G76" t="str">
            <v>Px</v>
          </cell>
        </row>
        <row r="77">
          <cell r="F77" t="str">
            <v>ESSFvc</v>
          </cell>
          <cell r="G77" t="str">
            <v>Pxj</v>
          </cell>
        </row>
        <row r="78">
          <cell r="F78" t="str">
            <v>ESSFvcp</v>
          </cell>
          <cell r="G78" t="str">
            <v>Py</v>
          </cell>
        </row>
        <row r="79">
          <cell r="F79" t="str">
            <v>ESSFvcw</v>
          </cell>
          <cell r="G79" t="str">
            <v>Qe</v>
          </cell>
        </row>
        <row r="80">
          <cell r="F80" t="str">
            <v>ESSFvv</v>
          </cell>
          <cell r="G80" t="str">
            <v>Qg</v>
          </cell>
        </row>
        <row r="81">
          <cell r="F81" t="str">
            <v>ESSFvvp</v>
          </cell>
          <cell r="G81" t="str">
            <v>Qw</v>
          </cell>
        </row>
        <row r="82">
          <cell r="F82" t="str">
            <v>ESSFwc1</v>
          </cell>
          <cell r="G82" t="str">
            <v>Ra</v>
          </cell>
        </row>
        <row r="83">
          <cell r="F83" t="str">
            <v>ESSFwc2</v>
          </cell>
          <cell r="G83" t="str">
            <v>Sa</v>
          </cell>
        </row>
        <row r="84">
          <cell r="F84" t="str">
            <v>ESSFwc2w</v>
          </cell>
          <cell r="G84" t="str">
            <v>Sb</v>
          </cell>
        </row>
        <row r="85">
          <cell r="F85" t="str">
            <v>ESSFwc3</v>
          </cell>
          <cell r="G85" t="str">
            <v>Se</v>
          </cell>
        </row>
        <row r="86">
          <cell r="F86" t="str">
            <v>ESSFwc4</v>
          </cell>
          <cell r="G86" t="str">
            <v>Sn</v>
          </cell>
        </row>
        <row r="87">
          <cell r="F87" t="str">
            <v>ESSFwc5</v>
          </cell>
          <cell r="G87" t="str">
            <v>Ss</v>
          </cell>
        </row>
        <row r="88">
          <cell r="F88" t="str">
            <v>ESSFwc6</v>
          </cell>
          <cell r="G88" t="str">
            <v>Sw</v>
          </cell>
        </row>
        <row r="89">
          <cell r="F89" t="str">
            <v>ESSFwcp</v>
          </cell>
          <cell r="G89" t="str">
            <v>Sx</v>
          </cell>
        </row>
        <row r="90">
          <cell r="F90" t="str">
            <v>ESSFwcw</v>
          </cell>
          <cell r="G90" t="str">
            <v>Sxb</v>
          </cell>
        </row>
        <row r="91">
          <cell r="F91" t="str">
            <v>ESSFwk1</v>
          </cell>
          <cell r="G91" t="str">
            <v>Sxe</v>
          </cell>
        </row>
        <row r="92">
          <cell r="F92" t="str">
            <v>ESSFwk2</v>
          </cell>
          <cell r="G92" t="str">
            <v>Sxl</v>
          </cell>
        </row>
        <row r="93">
          <cell r="F93" t="str">
            <v>ESSFwm</v>
          </cell>
          <cell r="G93" t="str">
            <v>Sxs</v>
          </cell>
        </row>
        <row r="94">
          <cell r="F94" t="str">
            <v>ESSFwmp</v>
          </cell>
          <cell r="G94" t="str">
            <v>Sxw</v>
          </cell>
        </row>
        <row r="95">
          <cell r="F95" t="str">
            <v>ESSFwmw</v>
          </cell>
          <cell r="G95" t="str">
            <v>Sxx</v>
          </cell>
        </row>
        <row r="96">
          <cell r="F96" t="str">
            <v>ESSFwv</v>
          </cell>
          <cell r="G96" t="str">
            <v>Tw</v>
          </cell>
        </row>
        <row r="97">
          <cell r="F97" t="str">
            <v>ESSFwvp</v>
          </cell>
          <cell r="G97" t="str">
            <v>Ua</v>
          </cell>
        </row>
        <row r="98">
          <cell r="F98" t="str">
            <v>ESSFxc</v>
          </cell>
          <cell r="G98" t="str">
            <v>Up</v>
          </cell>
        </row>
        <row r="99">
          <cell r="F99" t="str">
            <v>ESSFxc1</v>
          </cell>
          <cell r="G99" t="str">
            <v>Vb</v>
          </cell>
        </row>
        <row r="100">
          <cell r="F100" t="str">
            <v>ESSFxc2</v>
          </cell>
          <cell r="G100" t="str">
            <v>Vp</v>
          </cell>
        </row>
        <row r="101">
          <cell r="F101" t="str">
            <v>ESSFxc3</v>
          </cell>
          <cell r="G101" t="str">
            <v>Vs</v>
          </cell>
        </row>
        <row r="102">
          <cell r="F102" t="str">
            <v>ESSFxcp</v>
          </cell>
          <cell r="G102" t="str">
            <v>Vv</v>
          </cell>
        </row>
        <row r="103">
          <cell r="F103" t="str">
            <v>ESSFxcw</v>
          </cell>
          <cell r="G103" t="str">
            <v>Vw</v>
          </cell>
        </row>
        <row r="104">
          <cell r="F104" t="str">
            <v>ESSFxv1</v>
          </cell>
          <cell r="G104" t="str">
            <v>Wa</v>
          </cell>
        </row>
        <row r="105">
          <cell r="F105" t="str">
            <v>ESSFxv2</v>
          </cell>
          <cell r="G105" t="str">
            <v>Wb</v>
          </cell>
        </row>
        <row r="106">
          <cell r="F106" t="str">
            <v>ESSFxvp</v>
          </cell>
          <cell r="G106" t="str">
            <v>Wd</v>
          </cell>
        </row>
        <row r="107">
          <cell r="F107" t="str">
            <v>ESSFxvw</v>
          </cell>
          <cell r="G107" t="str">
            <v>Wp</v>
          </cell>
        </row>
        <row r="108">
          <cell r="F108" t="str">
            <v>ICHdk</v>
          </cell>
          <cell r="G108" t="str">
            <v>Ws</v>
          </cell>
        </row>
        <row r="109">
          <cell r="F109" t="str">
            <v>ICHdm</v>
          </cell>
          <cell r="G109" t="str">
            <v>Wt</v>
          </cell>
        </row>
        <row r="110">
          <cell r="F110" t="str">
            <v>ICHdw1</v>
          </cell>
          <cell r="G110" t="str">
            <v>Yc</v>
          </cell>
        </row>
        <row r="111">
          <cell r="F111" t="str">
            <v>ICHdw2</v>
          </cell>
          <cell r="G111" t="str">
            <v>Yp</v>
          </cell>
        </row>
        <row r="112">
          <cell r="F112" t="str">
            <v>ICHdw3</v>
          </cell>
        </row>
        <row r="113">
          <cell r="F113" t="str">
            <v>ICHmc1</v>
          </cell>
        </row>
        <row r="114">
          <cell r="F114" t="str">
            <v>ICHmc1a</v>
          </cell>
        </row>
        <row r="115">
          <cell r="F115" t="str">
            <v>ICHmc2</v>
          </cell>
        </row>
        <row r="116">
          <cell r="F116" t="str">
            <v>ICHmk1</v>
          </cell>
        </row>
        <row r="117">
          <cell r="F117" t="str">
            <v>ICHmk2</v>
          </cell>
        </row>
        <row r="118">
          <cell r="F118" t="str">
            <v>ICHmk3</v>
          </cell>
        </row>
        <row r="119">
          <cell r="F119" t="str">
            <v>ICHmk4</v>
          </cell>
        </row>
        <row r="120">
          <cell r="F120" t="str">
            <v>ICHmm</v>
          </cell>
        </row>
        <row r="121">
          <cell r="F121" t="str">
            <v>ICHmw1</v>
          </cell>
        </row>
        <row r="122">
          <cell r="F122" t="str">
            <v>ICHmw2</v>
          </cell>
        </row>
        <row r="123">
          <cell r="F123" t="str">
            <v>ICHmw3</v>
          </cell>
        </row>
        <row r="124">
          <cell r="F124" t="str">
            <v>ICHmw4</v>
          </cell>
        </row>
        <row r="125">
          <cell r="F125" t="str">
            <v>ICHvc</v>
          </cell>
        </row>
        <row r="126">
          <cell r="F126" t="str">
            <v>ICHvk1</v>
          </cell>
        </row>
        <row r="127">
          <cell r="F127" t="str">
            <v>ICHvk1c</v>
          </cell>
        </row>
        <row r="128">
          <cell r="F128" t="str">
            <v>ICHvk2</v>
          </cell>
        </row>
        <row r="129">
          <cell r="F129" t="str">
            <v>ICHwc</v>
          </cell>
        </row>
        <row r="130">
          <cell r="F130" t="str">
            <v>ICHwk1</v>
          </cell>
        </row>
        <row r="131">
          <cell r="F131" t="str">
            <v>ICHwk1c</v>
          </cell>
        </row>
        <row r="132">
          <cell r="F132" t="str">
            <v>ICHwk2</v>
          </cell>
        </row>
        <row r="133">
          <cell r="F133" t="str">
            <v>ICHwk3</v>
          </cell>
        </row>
        <row r="134">
          <cell r="F134" t="str">
            <v>ICHwk4</v>
          </cell>
        </row>
        <row r="135">
          <cell r="F135" t="str">
            <v>ICHxw</v>
          </cell>
        </row>
        <row r="136">
          <cell r="F136" t="str">
            <v>IDFdc</v>
          </cell>
        </row>
        <row r="137">
          <cell r="F137" t="str">
            <v>IDFdk1</v>
          </cell>
        </row>
        <row r="138">
          <cell r="F138" t="str">
            <v>IDFdk1a</v>
          </cell>
        </row>
        <row r="139">
          <cell r="F139" t="str">
            <v>IDFdk1b</v>
          </cell>
        </row>
        <row r="140">
          <cell r="F140" t="str">
            <v>IDFdk2</v>
          </cell>
        </row>
        <row r="141">
          <cell r="F141" t="str">
            <v>IDFdk2a</v>
          </cell>
        </row>
        <row r="142">
          <cell r="F142" t="str">
            <v>IDFdk2b</v>
          </cell>
        </row>
        <row r="143">
          <cell r="F143" t="str">
            <v>IDFdk3</v>
          </cell>
        </row>
        <row r="144">
          <cell r="F144" t="str">
            <v>IDFdk4</v>
          </cell>
        </row>
        <row r="145">
          <cell r="F145" t="str">
            <v>IDFdk5</v>
          </cell>
        </row>
        <row r="146">
          <cell r="F146" t="str">
            <v>IDFdm1</v>
          </cell>
        </row>
        <row r="147">
          <cell r="F147" t="str">
            <v>IDFdm2</v>
          </cell>
        </row>
        <row r="148">
          <cell r="F148" t="str">
            <v>IDFdw</v>
          </cell>
        </row>
        <row r="149">
          <cell r="F149" t="str">
            <v>IDFmw1</v>
          </cell>
        </row>
        <row r="150">
          <cell r="F150" t="str">
            <v>IDFmw2</v>
          </cell>
        </row>
        <row r="151">
          <cell r="F151" t="str">
            <v>IDFmw2b</v>
          </cell>
        </row>
        <row r="152">
          <cell r="F152" t="str">
            <v>IDFun</v>
          </cell>
        </row>
        <row r="153">
          <cell r="F153" t="str">
            <v>IDFww</v>
          </cell>
        </row>
        <row r="154">
          <cell r="F154" t="str">
            <v>IDFww1</v>
          </cell>
        </row>
        <row r="155">
          <cell r="F155" t="str">
            <v>IDFxc</v>
          </cell>
        </row>
        <row r="156">
          <cell r="F156" t="str">
            <v>IDFxh1</v>
          </cell>
        </row>
        <row r="157">
          <cell r="F157" t="str">
            <v>IDFxh1a</v>
          </cell>
        </row>
        <row r="158">
          <cell r="F158" t="str">
            <v>IDFxh2</v>
          </cell>
        </row>
        <row r="159">
          <cell r="F159" t="str">
            <v>IDFxh2a</v>
          </cell>
        </row>
        <row r="160">
          <cell r="F160" t="str">
            <v>IDFxh4</v>
          </cell>
        </row>
        <row r="161">
          <cell r="F161" t="str">
            <v>IDFxk</v>
          </cell>
        </row>
        <row r="162">
          <cell r="F162" t="str">
            <v>IDFxm</v>
          </cell>
        </row>
        <row r="163">
          <cell r="F163" t="str">
            <v>IDFxw</v>
          </cell>
        </row>
        <row r="164">
          <cell r="F164" t="str">
            <v>IMAun</v>
          </cell>
        </row>
        <row r="165">
          <cell r="F165" t="str">
            <v>IMAunp</v>
          </cell>
        </row>
        <row r="166">
          <cell r="F166" t="str">
            <v>MHmm1</v>
          </cell>
        </row>
        <row r="167">
          <cell r="F167" t="str">
            <v>MHmm2</v>
          </cell>
        </row>
        <row r="168">
          <cell r="F168" t="str">
            <v>MHmmp</v>
          </cell>
        </row>
        <row r="169">
          <cell r="F169" t="str">
            <v>MHun</v>
          </cell>
        </row>
        <row r="170">
          <cell r="F170" t="str">
            <v>MHwh1</v>
          </cell>
        </row>
        <row r="171">
          <cell r="F171" t="str">
            <v>MHwh2</v>
          </cell>
        </row>
        <row r="172">
          <cell r="F172" t="str">
            <v>MHwhp</v>
          </cell>
        </row>
        <row r="173">
          <cell r="F173" t="str">
            <v>MSdc1</v>
          </cell>
        </row>
        <row r="174">
          <cell r="F174" t="str">
            <v>MSdc2</v>
          </cell>
        </row>
        <row r="175">
          <cell r="F175" t="str">
            <v>MSdc3</v>
          </cell>
        </row>
        <row r="176">
          <cell r="F176" t="str">
            <v>MSdk</v>
          </cell>
        </row>
        <row r="177">
          <cell r="F177" t="str">
            <v>MSdk1</v>
          </cell>
        </row>
        <row r="178">
          <cell r="F178" t="str">
            <v>MSdk2</v>
          </cell>
        </row>
        <row r="179">
          <cell r="F179" t="str">
            <v>MSdm1</v>
          </cell>
        </row>
        <row r="180">
          <cell r="F180" t="str">
            <v>MSdm1a</v>
          </cell>
        </row>
        <row r="181">
          <cell r="F181" t="str">
            <v>MSdm2</v>
          </cell>
        </row>
        <row r="182">
          <cell r="F182" t="str">
            <v>MSdm3</v>
          </cell>
        </row>
        <row r="183">
          <cell r="F183" t="str">
            <v>MSdm3w</v>
          </cell>
        </row>
        <row r="184">
          <cell r="F184" t="str">
            <v>MSdv</v>
          </cell>
        </row>
        <row r="185">
          <cell r="F185" t="str">
            <v>MSmw1</v>
          </cell>
        </row>
        <row r="186">
          <cell r="F186" t="str">
            <v>MSmw2</v>
          </cell>
        </row>
        <row r="187">
          <cell r="F187" t="str">
            <v>MSun</v>
          </cell>
        </row>
        <row r="188">
          <cell r="F188" t="str">
            <v>MSxk</v>
          </cell>
        </row>
        <row r="189">
          <cell r="F189" t="str">
            <v>MSxk1</v>
          </cell>
        </row>
        <row r="190">
          <cell r="F190" t="str">
            <v>MSxk2</v>
          </cell>
        </row>
        <row r="191">
          <cell r="F191" t="str">
            <v>MSxk3</v>
          </cell>
        </row>
        <row r="192">
          <cell r="F192" t="str">
            <v>MSxv</v>
          </cell>
        </row>
        <row r="193">
          <cell r="F193" t="str">
            <v>PPdh1</v>
          </cell>
        </row>
        <row r="194">
          <cell r="F194" t="str">
            <v>PPdh2</v>
          </cell>
        </row>
        <row r="195">
          <cell r="F195" t="str">
            <v>PPxh1</v>
          </cell>
        </row>
        <row r="196">
          <cell r="F196" t="str">
            <v>PPxh1a</v>
          </cell>
        </row>
        <row r="197">
          <cell r="F197" t="str">
            <v>PPxh2</v>
          </cell>
        </row>
        <row r="198">
          <cell r="F198" t="str">
            <v>PPxh2a</v>
          </cell>
        </row>
        <row r="199">
          <cell r="F199" t="str">
            <v>PPxh3</v>
          </cell>
        </row>
        <row r="200">
          <cell r="F200" t="str">
            <v>SBPSdc</v>
          </cell>
        </row>
        <row r="201">
          <cell r="F201" t="str">
            <v>SBPSmc</v>
          </cell>
        </row>
        <row r="202">
          <cell r="F202" t="str">
            <v>SBPSmk</v>
          </cell>
        </row>
        <row r="203">
          <cell r="F203" t="str">
            <v>SBPSxc</v>
          </cell>
        </row>
        <row r="204">
          <cell r="F204" t="str">
            <v>SBSdh1</v>
          </cell>
        </row>
        <row r="205">
          <cell r="F205" t="str">
            <v>SBSdh2</v>
          </cell>
        </row>
        <row r="206">
          <cell r="F206" t="str">
            <v>SBSdk</v>
          </cell>
        </row>
        <row r="207">
          <cell r="F207" t="str">
            <v>SBSdw1</v>
          </cell>
        </row>
        <row r="208">
          <cell r="F208" t="str">
            <v>SBSdw2</v>
          </cell>
        </row>
        <row r="209">
          <cell r="F209" t="str">
            <v>SBSdw3</v>
          </cell>
        </row>
        <row r="210">
          <cell r="F210" t="str">
            <v>SBSmc1</v>
          </cell>
        </row>
        <row r="211">
          <cell r="F211" t="str">
            <v>SBSmc2</v>
          </cell>
        </row>
        <row r="212">
          <cell r="F212" t="str">
            <v>SBSmc3</v>
          </cell>
        </row>
        <row r="213">
          <cell r="F213" t="str">
            <v>SBSmh</v>
          </cell>
        </row>
        <row r="214">
          <cell r="F214" t="str">
            <v>SBSmk1</v>
          </cell>
        </row>
        <row r="215">
          <cell r="F215" t="str">
            <v>SBSmk2</v>
          </cell>
        </row>
        <row r="216">
          <cell r="F216" t="str">
            <v>SBSmm</v>
          </cell>
        </row>
        <row r="217">
          <cell r="F217" t="str">
            <v>SBSmw</v>
          </cell>
        </row>
        <row r="218">
          <cell r="F218" t="str">
            <v>SBSun</v>
          </cell>
        </row>
        <row r="219">
          <cell r="F219" t="str">
            <v>SBSvk</v>
          </cell>
        </row>
        <row r="220">
          <cell r="F220" t="str">
            <v>SBSwk1</v>
          </cell>
        </row>
        <row r="221">
          <cell r="F221" t="str">
            <v>SBSwk2</v>
          </cell>
        </row>
        <row r="222">
          <cell r="F222" t="str">
            <v>SBSwk3</v>
          </cell>
        </row>
        <row r="223">
          <cell r="F223" t="str">
            <v>SBSwk3a</v>
          </cell>
        </row>
        <row r="224">
          <cell r="F224" t="str">
            <v>SWBdk</v>
          </cell>
        </row>
        <row r="225">
          <cell r="F225" t="str">
            <v>SWBdks</v>
          </cell>
        </row>
        <row r="226">
          <cell r="F226" t="str">
            <v>SWBmk</v>
          </cell>
        </row>
        <row r="227">
          <cell r="F227" t="str">
            <v>SWBmks</v>
          </cell>
        </row>
        <row r="228">
          <cell r="F228" t="str">
            <v>SWBun</v>
          </cell>
        </row>
        <row r="229">
          <cell r="F229" t="str">
            <v>SWBvk</v>
          </cell>
        </row>
        <row r="230">
          <cell r="F230" t="str">
            <v>SWBvks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DM SUMMARY SHEET"/>
      <sheetName val="Plot (1)"/>
      <sheetName val="Plot (2)"/>
      <sheetName val="Plot (3)"/>
      <sheetName val="Plot (4)"/>
      <sheetName val="Plot (5)"/>
      <sheetName val="Plot (6)"/>
      <sheetName val="Plot (7)"/>
      <sheetName val="Plot (8)"/>
      <sheetName val="Plot (9)"/>
      <sheetName val="Plot (10)"/>
      <sheetName val="SUMMARY"/>
      <sheetName val="Validation 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A2">
            <v>2009</v>
          </cell>
          <cell r="B2">
            <v>1</v>
          </cell>
          <cell r="C2">
            <v>1</v>
          </cell>
          <cell r="D2" t="str">
            <v>DAB</v>
          </cell>
          <cell r="E2" t="str">
            <v>100 Mile House</v>
          </cell>
          <cell r="F2" t="str">
            <v>BAFAun</v>
          </cell>
          <cell r="G2" t="str">
            <v>Ac</v>
          </cell>
          <cell r="H2">
            <v>7</v>
          </cell>
        </row>
        <row r="3">
          <cell r="A3">
            <v>2010</v>
          </cell>
          <cell r="B3">
            <v>2</v>
          </cell>
          <cell r="C3">
            <v>2</v>
          </cell>
          <cell r="D3" t="str">
            <v>DCC</v>
          </cell>
          <cell r="E3" t="str">
            <v>Arrow</v>
          </cell>
          <cell r="F3" t="str">
            <v>BAFAunp</v>
          </cell>
          <cell r="G3" t="str">
            <v>Acb</v>
          </cell>
          <cell r="H3">
            <v>8</v>
          </cell>
        </row>
        <row r="4">
          <cell r="A4">
            <v>2011</v>
          </cell>
          <cell r="B4">
            <v>3</v>
          </cell>
          <cell r="C4">
            <v>3</v>
          </cell>
          <cell r="D4" t="str">
            <v>DCH</v>
          </cell>
          <cell r="E4" t="str">
            <v>Arrowsmith</v>
          </cell>
          <cell r="F4" t="str">
            <v>BGxh1</v>
          </cell>
          <cell r="G4" t="str">
            <v>Act</v>
          </cell>
          <cell r="H4">
            <v>9</v>
          </cell>
        </row>
        <row r="5">
          <cell r="A5">
            <v>2012</v>
          </cell>
          <cell r="B5">
            <v>4</v>
          </cell>
          <cell r="C5">
            <v>4</v>
          </cell>
          <cell r="D5" t="str">
            <v>DCK</v>
          </cell>
          <cell r="E5" t="str">
            <v>Boundary</v>
          </cell>
          <cell r="F5" t="str">
            <v>BGxh2</v>
          </cell>
          <cell r="G5" t="str">
            <v>Ad</v>
          </cell>
          <cell r="H5">
            <v>10</v>
          </cell>
        </row>
        <row r="6">
          <cell r="A6">
            <v>2013</v>
          </cell>
          <cell r="B6">
            <v>5</v>
          </cell>
          <cell r="C6">
            <v>5</v>
          </cell>
          <cell r="D6" t="str">
            <v>DCO</v>
          </cell>
          <cell r="E6" t="str">
            <v>Bulkley</v>
          </cell>
          <cell r="F6" t="str">
            <v>BGxh3</v>
          </cell>
          <cell r="G6" t="str">
            <v>At</v>
          </cell>
          <cell r="H6">
            <v>11</v>
          </cell>
        </row>
        <row r="7">
          <cell r="A7">
            <v>2014</v>
          </cell>
          <cell r="B7">
            <v>6</v>
          </cell>
          <cell r="C7">
            <v>6</v>
          </cell>
          <cell r="D7" t="str">
            <v>DCR</v>
          </cell>
          <cell r="E7" t="str">
            <v>Cassiar</v>
          </cell>
          <cell r="F7" t="str">
            <v>BGxw1</v>
          </cell>
          <cell r="G7" t="str">
            <v>Ax</v>
          </cell>
        </row>
        <row r="8">
          <cell r="A8">
            <v>2015</v>
          </cell>
          <cell r="B8">
            <v>7</v>
          </cell>
          <cell r="C8">
            <v>7</v>
          </cell>
          <cell r="D8" t="str">
            <v>DCS</v>
          </cell>
          <cell r="E8" t="str">
            <v>Cranberry</v>
          </cell>
          <cell r="F8" t="str">
            <v>BGxw2</v>
          </cell>
          <cell r="G8" t="str">
            <v>Ba</v>
          </cell>
        </row>
        <row r="9">
          <cell r="A9">
            <v>2016</v>
          </cell>
          <cell r="B9">
            <v>8</v>
          </cell>
          <cell r="C9">
            <v>8</v>
          </cell>
          <cell r="D9" t="str">
            <v>DFN</v>
          </cell>
          <cell r="E9" t="str">
            <v>Cranbrook</v>
          </cell>
          <cell r="F9" t="str">
            <v>BWBSdk1</v>
          </cell>
          <cell r="G9" t="str">
            <v>Bb</v>
          </cell>
        </row>
        <row r="10">
          <cell r="A10">
            <v>2017</v>
          </cell>
          <cell r="B10">
            <v>9</v>
          </cell>
          <cell r="C10">
            <v>9</v>
          </cell>
          <cell r="D10" t="str">
            <v>DHW</v>
          </cell>
          <cell r="E10" t="str">
            <v>Dawson Creek</v>
          </cell>
          <cell r="F10" t="str">
            <v>BWBSdk2</v>
          </cell>
          <cell r="G10" t="str">
            <v>Bc</v>
          </cell>
        </row>
        <row r="11">
          <cell r="A11">
            <v>2018</v>
          </cell>
          <cell r="B11">
            <v>10</v>
          </cell>
          <cell r="C11">
            <v>10</v>
          </cell>
          <cell r="D11" t="str">
            <v>DJA</v>
          </cell>
          <cell r="E11" t="str">
            <v>Fort Nelson</v>
          </cell>
          <cell r="F11" t="str">
            <v>BWBSmw1</v>
          </cell>
          <cell r="G11" t="str">
            <v>Bg</v>
          </cell>
        </row>
        <row r="12">
          <cell r="A12">
            <v>2019</v>
          </cell>
          <cell r="B12">
            <v>11</v>
          </cell>
          <cell r="C12">
            <v>11</v>
          </cell>
          <cell r="D12" t="str">
            <v>DKA</v>
          </cell>
          <cell r="E12" t="str">
            <v>Fort St. John</v>
          </cell>
          <cell r="F12" t="str">
            <v>BWBSmw2</v>
          </cell>
          <cell r="G12" t="str">
            <v>Bl</v>
          </cell>
        </row>
        <row r="13">
          <cell r="A13">
            <v>2020</v>
          </cell>
          <cell r="B13">
            <v>12</v>
          </cell>
          <cell r="C13">
            <v>12</v>
          </cell>
          <cell r="D13" t="str">
            <v>DKL</v>
          </cell>
          <cell r="E13" t="str">
            <v>Fraser</v>
          </cell>
          <cell r="F13" t="str">
            <v>BWBSun</v>
          </cell>
          <cell r="G13" t="str">
            <v>Bm</v>
          </cell>
        </row>
        <row r="14">
          <cell r="A14">
            <v>2021</v>
          </cell>
          <cell r="C14">
            <v>13</v>
          </cell>
          <cell r="D14" t="str">
            <v>DKM</v>
          </cell>
          <cell r="E14" t="str">
            <v>Golden</v>
          </cell>
          <cell r="F14" t="str">
            <v>BWBSvk</v>
          </cell>
          <cell r="G14" t="str">
            <v>Bn</v>
          </cell>
        </row>
        <row r="15">
          <cell r="A15">
            <v>2022</v>
          </cell>
          <cell r="C15">
            <v>14</v>
          </cell>
          <cell r="D15" t="str">
            <v>DMH</v>
          </cell>
          <cell r="E15" t="str">
            <v>Invermere</v>
          </cell>
          <cell r="F15" t="str">
            <v>BWBSwk1</v>
          </cell>
          <cell r="G15" t="str">
            <v>Bp</v>
          </cell>
        </row>
        <row r="16">
          <cell r="A16">
            <v>2023</v>
          </cell>
          <cell r="C16">
            <v>15</v>
          </cell>
          <cell r="D16" t="str">
            <v>DMK</v>
          </cell>
          <cell r="E16" t="str">
            <v>Kalum</v>
          </cell>
          <cell r="F16" t="str">
            <v>BWBSwk2</v>
          </cell>
          <cell r="G16" t="str">
            <v>Cw</v>
          </cell>
        </row>
        <row r="17">
          <cell r="A17">
            <v>2024</v>
          </cell>
          <cell r="C17">
            <v>16</v>
          </cell>
          <cell r="D17" t="str">
            <v>DNC</v>
          </cell>
          <cell r="E17" t="str">
            <v>Kamloops</v>
          </cell>
          <cell r="F17" t="str">
            <v>BWBSwk3</v>
          </cell>
          <cell r="G17" t="str">
            <v>Cg</v>
          </cell>
        </row>
        <row r="18">
          <cell r="A18">
            <v>2025</v>
          </cell>
          <cell r="C18">
            <v>17</v>
          </cell>
          <cell r="D18" t="str">
            <v>DND</v>
          </cell>
          <cell r="E18" t="str">
            <v>Kingcome</v>
          </cell>
          <cell r="F18" t="str">
            <v>CDFmm</v>
          </cell>
          <cell r="G18" t="str">
            <v>Dm</v>
          </cell>
        </row>
        <row r="19">
          <cell r="A19">
            <v>2026</v>
          </cell>
          <cell r="C19">
            <v>18</v>
          </cell>
          <cell r="D19" t="str">
            <v>DNI</v>
          </cell>
          <cell r="E19" t="str">
            <v>Kispiox</v>
          </cell>
          <cell r="F19" t="str">
            <v>CMAun</v>
          </cell>
          <cell r="G19" t="str">
            <v>Dr</v>
          </cell>
        </row>
        <row r="20">
          <cell r="A20">
            <v>2027</v>
          </cell>
          <cell r="C20">
            <v>19</v>
          </cell>
          <cell r="D20" t="str">
            <v>DOS</v>
          </cell>
          <cell r="E20" t="str">
            <v>Kootenay Lake</v>
          </cell>
          <cell r="F20" t="str">
            <v>CMAunp</v>
          </cell>
          <cell r="G20" t="str">
            <v>Ea</v>
          </cell>
        </row>
        <row r="21">
          <cell r="A21">
            <v>2028</v>
          </cell>
          <cell r="C21">
            <v>20</v>
          </cell>
          <cell r="D21" t="str">
            <v>DPC</v>
          </cell>
          <cell r="E21" t="str">
            <v>Lakes</v>
          </cell>
          <cell r="F21" t="str">
            <v>CWHdm</v>
          </cell>
          <cell r="G21" t="str">
            <v>Eb</v>
          </cell>
        </row>
        <row r="22">
          <cell r="A22">
            <v>2029</v>
          </cell>
          <cell r="C22">
            <v>21</v>
          </cell>
          <cell r="D22" t="str">
            <v>DPG</v>
          </cell>
          <cell r="E22" t="str">
            <v>Lillooet</v>
          </cell>
          <cell r="F22" t="str">
            <v>CWHds1</v>
          </cell>
          <cell r="G22" t="str">
            <v>Ee</v>
          </cell>
        </row>
        <row r="23">
          <cell r="A23">
            <v>2030</v>
          </cell>
          <cell r="C23">
            <v>22</v>
          </cell>
          <cell r="D23" t="str">
            <v>DQC</v>
          </cell>
          <cell r="E23" t="str">
            <v>Mackenzie</v>
          </cell>
          <cell r="F23" t="str">
            <v>CWHds2</v>
          </cell>
          <cell r="G23" t="str">
            <v>Ep</v>
          </cell>
        </row>
        <row r="24">
          <cell r="C24">
            <v>23</v>
          </cell>
          <cell r="D24" t="str">
            <v>DQU</v>
          </cell>
          <cell r="E24" t="str">
            <v>Merritt</v>
          </cell>
          <cell r="F24" t="str">
            <v>CWHmm1</v>
          </cell>
          <cell r="G24" t="str">
            <v>Es</v>
          </cell>
        </row>
        <row r="25">
          <cell r="C25">
            <v>24</v>
          </cell>
          <cell r="D25" t="str">
            <v>DRM</v>
          </cell>
          <cell r="E25" t="str">
            <v>Mid-Coast</v>
          </cell>
          <cell r="F25" t="str">
            <v>CWHmm2</v>
          </cell>
          <cell r="G25" t="str">
            <v>Ew</v>
          </cell>
        </row>
        <row r="26">
          <cell r="C26">
            <v>25</v>
          </cell>
          <cell r="D26" t="str">
            <v>DSC</v>
          </cell>
          <cell r="E26" t="str">
            <v>Morice</v>
          </cell>
          <cell r="F26" t="str">
            <v>CWHms1</v>
          </cell>
          <cell r="G26" t="str">
            <v>Ex</v>
          </cell>
        </row>
        <row r="27">
          <cell r="C27">
            <v>26</v>
          </cell>
          <cell r="D27" t="str">
            <v>DSI</v>
          </cell>
          <cell r="E27" t="str">
            <v>Nass</v>
          </cell>
          <cell r="F27" t="str">
            <v>CWHms2</v>
          </cell>
          <cell r="G27" t="str">
            <v>Exp</v>
          </cell>
        </row>
        <row r="28">
          <cell r="C28">
            <v>27</v>
          </cell>
          <cell r="D28" t="str">
            <v>DSQ</v>
          </cell>
          <cell r="E28" t="str">
            <v>North Coast</v>
          </cell>
          <cell r="F28" t="str">
            <v>CWHun</v>
          </cell>
          <cell r="G28" t="str">
            <v>Exw</v>
          </cell>
        </row>
        <row r="29">
          <cell r="C29">
            <v>28</v>
          </cell>
          <cell r="D29" t="str">
            <v>DSS</v>
          </cell>
          <cell r="E29" t="str">
            <v>Okanagan</v>
          </cell>
          <cell r="F29" t="str">
            <v>CWHvh1</v>
          </cell>
          <cell r="G29" t="str">
            <v>Ey</v>
          </cell>
        </row>
        <row r="30">
          <cell r="C30">
            <v>29</v>
          </cell>
          <cell r="D30" t="str">
            <v>DVA</v>
          </cell>
          <cell r="E30" t="str">
            <v>Prince George</v>
          </cell>
          <cell r="F30" t="str">
            <v>CWHvh2</v>
          </cell>
          <cell r="G30" t="str">
            <v>Fd</v>
          </cell>
        </row>
        <row r="31">
          <cell r="C31">
            <v>30</v>
          </cell>
          <cell r="E31" t="str">
            <v>Queen Charlotte Islands</v>
          </cell>
          <cell r="F31" t="str">
            <v>CWHvm</v>
          </cell>
          <cell r="G31" t="str">
            <v>Fdc</v>
          </cell>
        </row>
        <row r="32">
          <cell r="C32">
            <v>31</v>
          </cell>
          <cell r="E32" t="str">
            <v>Quesnel</v>
          </cell>
          <cell r="F32" t="str">
            <v>CWHvm1</v>
          </cell>
          <cell r="G32" t="str">
            <v>Fdi</v>
          </cell>
        </row>
        <row r="33">
          <cell r="E33" t="str">
            <v>Revelstoke</v>
          </cell>
          <cell r="F33" t="str">
            <v>CWHvm2</v>
          </cell>
          <cell r="G33" t="str">
            <v>Gp</v>
          </cell>
        </row>
        <row r="34">
          <cell r="E34" t="str">
            <v>Robson Valley</v>
          </cell>
          <cell r="F34" t="str">
            <v>CWHvm3</v>
          </cell>
          <cell r="G34" t="str">
            <v>Gr</v>
          </cell>
        </row>
        <row r="35">
          <cell r="E35" t="str">
            <v>Soo</v>
          </cell>
          <cell r="F35" t="str">
            <v>CWHwh1</v>
          </cell>
          <cell r="G35" t="str">
            <v>Hm</v>
          </cell>
        </row>
        <row r="36">
          <cell r="E36" t="str">
            <v>Strathcona</v>
          </cell>
          <cell r="F36" t="str">
            <v>CWHwh2</v>
          </cell>
          <cell r="G36" t="str">
            <v>Hw</v>
          </cell>
        </row>
        <row r="37">
          <cell r="E37" t="str">
            <v>Sunshine Coast</v>
          </cell>
          <cell r="F37" t="str">
            <v>CWHwm</v>
          </cell>
          <cell r="G37" t="str">
            <v>Hx</v>
          </cell>
        </row>
        <row r="38">
          <cell r="E38" t="str">
            <v>Williams Lake</v>
          </cell>
          <cell r="F38" t="str">
            <v>CWHws1</v>
          </cell>
          <cell r="G38" t="str">
            <v>Hxm</v>
          </cell>
        </row>
        <row r="39">
          <cell r="F39" t="str">
            <v>CWHws2</v>
          </cell>
          <cell r="G39" t="str">
            <v>Jd</v>
          </cell>
        </row>
        <row r="40">
          <cell r="F40" t="str">
            <v>CWHxm1</v>
          </cell>
          <cell r="G40" t="str">
            <v>Jh</v>
          </cell>
        </row>
        <row r="41">
          <cell r="F41" t="str">
            <v>CWHxm2</v>
          </cell>
          <cell r="G41" t="str">
            <v>Jr</v>
          </cell>
        </row>
        <row r="42">
          <cell r="F42" t="str">
            <v>ESSFdc1</v>
          </cell>
          <cell r="G42" t="str">
            <v>Js</v>
          </cell>
        </row>
        <row r="43">
          <cell r="F43" t="str">
            <v>ESSFdc2</v>
          </cell>
          <cell r="G43" t="str">
            <v>Kc</v>
          </cell>
        </row>
        <row r="44">
          <cell r="F44" t="str">
            <v>ESSFdc3</v>
          </cell>
          <cell r="G44" t="str">
            <v>La</v>
          </cell>
        </row>
        <row r="45">
          <cell r="F45" t="str">
            <v>ESSFdcp</v>
          </cell>
          <cell r="G45" t="str">
            <v>Ld</v>
          </cell>
        </row>
        <row r="46">
          <cell r="F46" t="str">
            <v>ESSFdcw</v>
          </cell>
          <cell r="G46" t="str">
            <v>Ls</v>
          </cell>
        </row>
        <row r="47">
          <cell r="F47" t="str">
            <v>ESSFdk1</v>
          </cell>
          <cell r="G47" t="str">
            <v>Lt</v>
          </cell>
        </row>
        <row r="48">
          <cell r="F48" t="str">
            <v>ESSFdk2</v>
          </cell>
          <cell r="G48" t="str">
            <v>Lw</v>
          </cell>
        </row>
        <row r="49">
          <cell r="F49" t="str">
            <v>ESSFdkp</v>
          </cell>
          <cell r="G49" t="str">
            <v>Mb</v>
          </cell>
        </row>
        <row r="50">
          <cell r="F50" t="str">
            <v>ESSFdku</v>
          </cell>
          <cell r="G50" t="str">
            <v>Me</v>
          </cell>
        </row>
        <row r="51">
          <cell r="F51" t="str">
            <v>ESSFdkw</v>
          </cell>
          <cell r="G51" t="str">
            <v>Mn</v>
          </cell>
        </row>
        <row r="52">
          <cell r="F52" t="str">
            <v>ESSFdm</v>
          </cell>
          <cell r="G52" t="str">
            <v>Mr</v>
          </cell>
        </row>
        <row r="53">
          <cell r="F53" t="str">
            <v>ESSFdmp</v>
          </cell>
          <cell r="G53" t="str">
            <v>Ms</v>
          </cell>
        </row>
        <row r="54">
          <cell r="F54" t="str">
            <v>ESSFdmw</v>
          </cell>
          <cell r="G54" t="str">
            <v>Mv</v>
          </cell>
        </row>
        <row r="55">
          <cell r="F55" t="str">
            <v>ESSFdv1</v>
          </cell>
          <cell r="G55" t="str">
            <v>Oa</v>
          </cell>
        </row>
        <row r="56">
          <cell r="F56" t="str">
            <v>ESSFdv2</v>
          </cell>
          <cell r="G56" t="str">
            <v>Ob</v>
          </cell>
        </row>
        <row r="57">
          <cell r="F57" t="str">
            <v>ESSFdvp</v>
          </cell>
          <cell r="G57" t="str">
            <v>Oc</v>
          </cell>
        </row>
        <row r="58">
          <cell r="F58" t="str">
            <v>ESSFdvw</v>
          </cell>
          <cell r="G58" t="str">
            <v>Od</v>
          </cell>
        </row>
        <row r="59">
          <cell r="F59" t="str">
            <v>ESSFmc</v>
          </cell>
          <cell r="G59" t="str">
            <v>Oe</v>
          </cell>
        </row>
        <row r="60">
          <cell r="F60" t="str">
            <v>ESSFmcp</v>
          </cell>
          <cell r="G60" t="str">
            <v>Of</v>
          </cell>
        </row>
        <row r="61">
          <cell r="F61" t="str">
            <v>ESSFmk</v>
          </cell>
          <cell r="G61" t="str">
            <v>Og</v>
          </cell>
        </row>
        <row r="62">
          <cell r="F62" t="str">
            <v>ESSFmkp</v>
          </cell>
          <cell r="G62" t="str">
            <v>Oh</v>
          </cell>
        </row>
        <row r="63">
          <cell r="F63" t="str">
            <v>ESSFmm1</v>
          </cell>
          <cell r="G63" t="str">
            <v>Ol</v>
          </cell>
        </row>
        <row r="64">
          <cell r="F64" t="str">
            <v>ESSFmm2</v>
          </cell>
          <cell r="G64" t="str">
            <v>Oj</v>
          </cell>
        </row>
        <row r="65">
          <cell r="F65" t="str">
            <v>ESSFmmp</v>
          </cell>
          <cell r="G65" t="str">
            <v>Ok</v>
          </cell>
        </row>
        <row r="66">
          <cell r="F66" t="str">
            <v>ESSFmmw</v>
          </cell>
          <cell r="G66" t="str">
            <v>Pa</v>
          </cell>
        </row>
        <row r="67">
          <cell r="F67" t="str">
            <v>ESSFmv1</v>
          </cell>
          <cell r="G67" t="str">
            <v>Pf</v>
          </cell>
        </row>
        <row r="68">
          <cell r="F68" t="str">
            <v>ESSFmv2</v>
          </cell>
          <cell r="G68" t="str">
            <v>Pj</v>
          </cell>
        </row>
        <row r="69">
          <cell r="F69" t="str">
            <v>ESSFmv3</v>
          </cell>
          <cell r="G69" t="str">
            <v>Pl</v>
          </cell>
        </row>
        <row r="70">
          <cell r="F70" t="str">
            <v>ESSFmv4</v>
          </cell>
          <cell r="G70" t="str">
            <v>Plc</v>
          </cell>
        </row>
        <row r="71">
          <cell r="F71" t="str">
            <v>ESSFmvp</v>
          </cell>
          <cell r="G71" t="str">
            <v>Pli</v>
          </cell>
        </row>
        <row r="72">
          <cell r="F72" t="str">
            <v>ESSFmw</v>
          </cell>
          <cell r="G72" t="str">
            <v>Pm</v>
          </cell>
        </row>
        <row r="73">
          <cell r="F73" t="str">
            <v>ESSFmw1</v>
          </cell>
          <cell r="G73" t="str">
            <v>Pr</v>
          </cell>
        </row>
        <row r="74">
          <cell r="F74" t="str">
            <v>ESSFmw2</v>
          </cell>
          <cell r="G74" t="str">
            <v>Ps</v>
          </cell>
        </row>
        <row r="75">
          <cell r="F75" t="str">
            <v>ESSFmwp</v>
          </cell>
          <cell r="G75" t="str">
            <v>Pw</v>
          </cell>
        </row>
        <row r="76">
          <cell r="F76" t="str">
            <v>ESSFmww</v>
          </cell>
          <cell r="G76" t="str">
            <v>Px</v>
          </cell>
        </row>
        <row r="77">
          <cell r="F77" t="str">
            <v>ESSFvc</v>
          </cell>
          <cell r="G77" t="str">
            <v>Pxj</v>
          </cell>
        </row>
        <row r="78">
          <cell r="F78" t="str">
            <v>ESSFvcp</v>
          </cell>
          <cell r="G78" t="str">
            <v>Py</v>
          </cell>
        </row>
        <row r="79">
          <cell r="F79" t="str">
            <v>ESSFvcw</v>
          </cell>
          <cell r="G79" t="str">
            <v>Qe</v>
          </cell>
        </row>
        <row r="80">
          <cell r="F80" t="str">
            <v>ESSFvv</v>
          </cell>
          <cell r="G80" t="str">
            <v>Qg</v>
          </cell>
        </row>
        <row r="81">
          <cell r="F81" t="str">
            <v>ESSFvvp</v>
          </cell>
          <cell r="G81" t="str">
            <v>Qw</v>
          </cell>
        </row>
        <row r="82">
          <cell r="F82" t="str">
            <v>ESSFwc1</v>
          </cell>
          <cell r="G82" t="str">
            <v>Ra</v>
          </cell>
        </row>
        <row r="83">
          <cell r="F83" t="str">
            <v>ESSFwc2</v>
          </cell>
          <cell r="G83" t="str">
            <v>Sa</v>
          </cell>
        </row>
        <row r="84">
          <cell r="F84" t="str">
            <v>ESSFwc2w</v>
          </cell>
          <cell r="G84" t="str">
            <v>Sb</v>
          </cell>
        </row>
        <row r="85">
          <cell r="F85" t="str">
            <v>ESSFwc3</v>
          </cell>
          <cell r="G85" t="str">
            <v>Se</v>
          </cell>
        </row>
        <row r="86">
          <cell r="F86" t="str">
            <v>ESSFwc4</v>
          </cell>
          <cell r="G86" t="str">
            <v>Sn</v>
          </cell>
        </row>
        <row r="87">
          <cell r="F87" t="str">
            <v>ESSFwc5</v>
          </cell>
          <cell r="G87" t="str">
            <v>Ss</v>
          </cell>
        </row>
        <row r="88">
          <cell r="F88" t="str">
            <v>ESSFwc6</v>
          </cell>
          <cell r="G88" t="str">
            <v>Sw</v>
          </cell>
        </row>
        <row r="89">
          <cell r="F89" t="str">
            <v>ESSFwcp</v>
          </cell>
          <cell r="G89" t="str">
            <v>Sx</v>
          </cell>
        </row>
        <row r="90">
          <cell r="F90" t="str">
            <v>ESSFwcw</v>
          </cell>
          <cell r="G90" t="str">
            <v>Sxb</v>
          </cell>
        </row>
        <row r="91">
          <cell r="F91" t="str">
            <v>ESSFwk1</v>
          </cell>
          <cell r="G91" t="str">
            <v>Sxe</v>
          </cell>
        </row>
        <row r="92">
          <cell r="F92" t="str">
            <v>ESSFwk2</v>
          </cell>
          <cell r="G92" t="str">
            <v>Sxl</v>
          </cell>
        </row>
        <row r="93">
          <cell r="F93" t="str">
            <v>ESSFwm</v>
          </cell>
          <cell r="G93" t="str">
            <v>Sxs</v>
          </cell>
        </row>
        <row r="94">
          <cell r="F94" t="str">
            <v>ESSFwmp</v>
          </cell>
          <cell r="G94" t="str">
            <v>Sxw</v>
          </cell>
        </row>
        <row r="95">
          <cell r="F95" t="str">
            <v>ESSFwmw</v>
          </cell>
          <cell r="G95" t="str">
            <v>Sxx</v>
          </cell>
        </row>
        <row r="96">
          <cell r="F96" t="str">
            <v>ESSFwv</v>
          </cell>
          <cell r="G96" t="str">
            <v>Tw</v>
          </cell>
        </row>
        <row r="97">
          <cell r="F97" t="str">
            <v>ESSFwvp</v>
          </cell>
          <cell r="G97" t="str">
            <v>Ua</v>
          </cell>
        </row>
        <row r="98">
          <cell r="F98" t="str">
            <v>ESSFxc</v>
          </cell>
          <cell r="G98" t="str">
            <v>Up</v>
          </cell>
        </row>
        <row r="99">
          <cell r="F99" t="str">
            <v>ESSFxc1</v>
          </cell>
          <cell r="G99" t="str">
            <v>Vb</v>
          </cell>
        </row>
        <row r="100">
          <cell r="F100" t="str">
            <v>ESSFxc2</v>
          </cell>
          <cell r="G100" t="str">
            <v>Vp</v>
          </cell>
        </row>
        <row r="101">
          <cell r="F101" t="str">
            <v>ESSFxc3</v>
          </cell>
          <cell r="G101" t="str">
            <v>Vs</v>
          </cell>
        </row>
        <row r="102">
          <cell r="F102" t="str">
            <v>ESSFxcp</v>
          </cell>
          <cell r="G102" t="str">
            <v>Vv</v>
          </cell>
        </row>
        <row r="103">
          <cell r="F103" t="str">
            <v>ESSFxcw</v>
          </cell>
          <cell r="G103" t="str">
            <v>Vw</v>
          </cell>
        </row>
        <row r="104">
          <cell r="F104" t="str">
            <v>ESSFxv1</v>
          </cell>
          <cell r="G104" t="str">
            <v>Wa</v>
          </cell>
        </row>
        <row r="105">
          <cell r="F105" t="str">
            <v>ESSFxv2</v>
          </cell>
          <cell r="G105" t="str">
            <v>Wb</v>
          </cell>
        </row>
        <row r="106">
          <cell r="F106" t="str">
            <v>ESSFxvp</v>
          </cell>
          <cell r="G106" t="str">
            <v>Wd</v>
          </cell>
        </row>
        <row r="107">
          <cell r="F107" t="str">
            <v>ESSFxvw</v>
          </cell>
          <cell r="G107" t="str">
            <v>Wp</v>
          </cell>
        </row>
        <row r="108">
          <cell r="F108" t="str">
            <v>ICHdk</v>
          </cell>
          <cell r="G108" t="str">
            <v>Ws</v>
          </cell>
        </row>
        <row r="109">
          <cell r="F109" t="str">
            <v>ICHdm</v>
          </cell>
          <cell r="G109" t="str">
            <v>Wt</v>
          </cell>
        </row>
        <row r="110">
          <cell r="F110" t="str">
            <v>ICHdw1</v>
          </cell>
          <cell r="G110" t="str">
            <v>Yc</v>
          </cell>
        </row>
        <row r="111">
          <cell r="F111" t="str">
            <v>ICHdw2</v>
          </cell>
          <cell r="G111" t="str">
            <v>Yp</v>
          </cell>
        </row>
        <row r="112">
          <cell r="F112" t="str">
            <v>ICHdw3</v>
          </cell>
        </row>
        <row r="113">
          <cell r="F113" t="str">
            <v>ICHmc1</v>
          </cell>
        </row>
        <row r="114">
          <cell r="F114" t="str">
            <v>ICHmc1a</v>
          </cell>
        </row>
        <row r="115">
          <cell r="F115" t="str">
            <v>ICHmc2</v>
          </cell>
        </row>
        <row r="116">
          <cell r="F116" t="str">
            <v>ICHmk1</v>
          </cell>
        </row>
        <row r="117">
          <cell r="F117" t="str">
            <v>ICHmk2</v>
          </cell>
        </row>
        <row r="118">
          <cell r="F118" t="str">
            <v>ICHmk3</v>
          </cell>
        </row>
        <row r="119">
          <cell r="F119" t="str">
            <v>ICHmk4</v>
          </cell>
        </row>
        <row r="120">
          <cell r="F120" t="str">
            <v>ICHmm</v>
          </cell>
        </row>
        <row r="121">
          <cell r="F121" t="str">
            <v>ICHmw1</v>
          </cell>
        </row>
        <row r="122">
          <cell r="F122" t="str">
            <v>ICHmw2</v>
          </cell>
        </row>
        <row r="123">
          <cell r="F123" t="str">
            <v>ICHmw3</v>
          </cell>
        </row>
        <row r="124">
          <cell r="F124" t="str">
            <v>ICHmw4</v>
          </cell>
        </row>
        <row r="125">
          <cell r="F125" t="str">
            <v>ICHvc</v>
          </cell>
        </row>
        <row r="126">
          <cell r="F126" t="str">
            <v>ICHvk1</v>
          </cell>
        </row>
        <row r="127">
          <cell r="F127" t="str">
            <v>ICHvk1c</v>
          </cell>
        </row>
        <row r="128">
          <cell r="F128" t="str">
            <v>ICHvk2</v>
          </cell>
        </row>
        <row r="129">
          <cell r="F129" t="str">
            <v>ICHwc</v>
          </cell>
        </row>
        <row r="130">
          <cell r="F130" t="str">
            <v>ICHwk1</v>
          </cell>
        </row>
        <row r="131">
          <cell r="F131" t="str">
            <v>ICHwk1c</v>
          </cell>
        </row>
        <row r="132">
          <cell r="F132" t="str">
            <v>ICHwk2</v>
          </cell>
        </row>
        <row r="133">
          <cell r="F133" t="str">
            <v>ICHwk3</v>
          </cell>
        </row>
        <row r="134">
          <cell r="F134" t="str">
            <v>ICHwk4</v>
          </cell>
        </row>
        <row r="135">
          <cell r="F135" t="str">
            <v>ICHxw</v>
          </cell>
        </row>
        <row r="136">
          <cell r="F136" t="str">
            <v>IDFdc</v>
          </cell>
        </row>
        <row r="137">
          <cell r="F137" t="str">
            <v>IDFdk1</v>
          </cell>
        </row>
        <row r="138">
          <cell r="F138" t="str">
            <v>IDFdk1a</v>
          </cell>
        </row>
        <row r="139">
          <cell r="F139" t="str">
            <v>IDFdk1b</v>
          </cell>
        </row>
        <row r="140">
          <cell r="F140" t="str">
            <v>IDFdk2</v>
          </cell>
        </row>
        <row r="141">
          <cell r="F141" t="str">
            <v>IDFdk2a</v>
          </cell>
        </row>
        <row r="142">
          <cell r="F142" t="str">
            <v>IDFdk2b</v>
          </cell>
        </row>
        <row r="143">
          <cell r="F143" t="str">
            <v>IDFdk3</v>
          </cell>
        </row>
        <row r="144">
          <cell r="F144" t="str">
            <v>IDFdk4</v>
          </cell>
        </row>
        <row r="145">
          <cell r="F145" t="str">
            <v>IDFdk5</v>
          </cell>
        </row>
        <row r="146">
          <cell r="F146" t="str">
            <v>IDFdm1</v>
          </cell>
        </row>
        <row r="147">
          <cell r="F147" t="str">
            <v>IDFdm2</v>
          </cell>
        </row>
        <row r="148">
          <cell r="F148" t="str">
            <v>IDFdw</v>
          </cell>
        </row>
        <row r="149">
          <cell r="F149" t="str">
            <v>IDFmw1</v>
          </cell>
        </row>
        <row r="150">
          <cell r="F150" t="str">
            <v>IDFmw2</v>
          </cell>
        </row>
        <row r="151">
          <cell r="F151" t="str">
            <v>IDFmw2b</v>
          </cell>
        </row>
        <row r="152">
          <cell r="F152" t="str">
            <v>IDFun</v>
          </cell>
        </row>
        <row r="153">
          <cell r="F153" t="str">
            <v>IDFww</v>
          </cell>
        </row>
        <row r="154">
          <cell r="F154" t="str">
            <v>IDFww1</v>
          </cell>
        </row>
        <row r="155">
          <cell r="F155" t="str">
            <v>IDFxc</v>
          </cell>
        </row>
        <row r="156">
          <cell r="F156" t="str">
            <v>IDFxh1</v>
          </cell>
        </row>
        <row r="157">
          <cell r="F157" t="str">
            <v>IDFxh1a</v>
          </cell>
        </row>
        <row r="158">
          <cell r="F158" t="str">
            <v>IDFxh2</v>
          </cell>
        </row>
        <row r="159">
          <cell r="F159" t="str">
            <v>IDFxh2a</v>
          </cell>
        </row>
        <row r="160">
          <cell r="F160" t="str">
            <v>IDFxh4</v>
          </cell>
        </row>
        <row r="161">
          <cell r="F161" t="str">
            <v>IDFxk</v>
          </cell>
        </row>
        <row r="162">
          <cell r="F162" t="str">
            <v>IDFxm</v>
          </cell>
        </row>
        <row r="163">
          <cell r="F163" t="str">
            <v>IDFxw</v>
          </cell>
        </row>
        <row r="164">
          <cell r="F164" t="str">
            <v>IMAun</v>
          </cell>
        </row>
        <row r="165">
          <cell r="F165" t="str">
            <v>IMAunp</v>
          </cell>
        </row>
        <row r="166">
          <cell r="F166" t="str">
            <v>MHmm1</v>
          </cell>
        </row>
        <row r="167">
          <cell r="F167" t="str">
            <v>MHmm2</v>
          </cell>
        </row>
        <row r="168">
          <cell r="F168" t="str">
            <v>MHmmp</v>
          </cell>
        </row>
        <row r="169">
          <cell r="F169" t="str">
            <v>MHun</v>
          </cell>
        </row>
        <row r="170">
          <cell r="F170" t="str">
            <v>MHwh1</v>
          </cell>
        </row>
        <row r="171">
          <cell r="F171" t="str">
            <v>MHwh2</v>
          </cell>
        </row>
        <row r="172">
          <cell r="F172" t="str">
            <v>MHwhp</v>
          </cell>
        </row>
        <row r="173">
          <cell r="F173" t="str">
            <v>MSdc1</v>
          </cell>
        </row>
        <row r="174">
          <cell r="F174" t="str">
            <v>MSdc2</v>
          </cell>
        </row>
        <row r="175">
          <cell r="F175" t="str">
            <v>MSdc3</v>
          </cell>
        </row>
        <row r="176">
          <cell r="F176" t="str">
            <v>MSdk</v>
          </cell>
        </row>
        <row r="177">
          <cell r="F177" t="str">
            <v>MSdk1</v>
          </cell>
        </row>
        <row r="178">
          <cell r="F178" t="str">
            <v>MSdk2</v>
          </cell>
        </row>
        <row r="179">
          <cell r="F179" t="str">
            <v>MSdm1</v>
          </cell>
        </row>
        <row r="180">
          <cell r="F180" t="str">
            <v>MSdm1a</v>
          </cell>
        </row>
        <row r="181">
          <cell r="F181" t="str">
            <v>MSdm2</v>
          </cell>
        </row>
        <row r="182">
          <cell r="F182" t="str">
            <v>MSdm3</v>
          </cell>
        </row>
        <row r="183">
          <cell r="F183" t="str">
            <v>MSdm3w</v>
          </cell>
        </row>
        <row r="184">
          <cell r="F184" t="str">
            <v>MSdv</v>
          </cell>
        </row>
        <row r="185">
          <cell r="F185" t="str">
            <v>MSmw1</v>
          </cell>
        </row>
        <row r="186">
          <cell r="F186" t="str">
            <v>MSmw2</v>
          </cell>
        </row>
        <row r="187">
          <cell r="F187" t="str">
            <v>MSun</v>
          </cell>
        </row>
        <row r="188">
          <cell r="F188" t="str">
            <v>MSxk</v>
          </cell>
        </row>
        <row r="189">
          <cell r="F189" t="str">
            <v>MSxk1</v>
          </cell>
        </row>
        <row r="190">
          <cell r="F190" t="str">
            <v>MSxk2</v>
          </cell>
        </row>
        <row r="191">
          <cell r="F191" t="str">
            <v>MSxk3</v>
          </cell>
        </row>
        <row r="192">
          <cell r="F192" t="str">
            <v>MSxv</v>
          </cell>
        </row>
        <row r="193">
          <cell r="F193" t="str">
            <v>PPdh1</v>
          </cell>
        </row>
        <row r="194">
          <cell r="F194" t="str">
            <v>PPdh2</v>
          </cell>
        </row>
        <row r="195">
          <cell r="F195" t="str">
            <v>PPxh1</v>
          </cell>
        </row>
        <row r="196">
          <cell r="F196" t="str">
            <v>PPxh1a</v>
          </cell>
        </row>
        <row r="197">
          <cell r="F197" t="str">
            <v>PPxh2</v>
          </cell>
        </row>
        <row r="198">
          <cell r="F198" t="str">
            <v>PPxh2a</v>
          </cell>
        </row>
        <row r="199">
          <cell r="F199" t="str">
            <v>PPxh3</v>
          </cell>
        </row>
        <row r="200">
          <cell r="F200" t="str">
            <v>SBPSdc</v>
          </cell>
        </row>
        <row r="201">
          <cell r="F201" t="str">
            <v>SBPSmc</v>
          </cell>
        </row>
        <row r="202">
          <cell r="F202" t="str">
            <v>SBPSmk</v>
          </cell>
        </row>
        <row r="203">
          <cell r="F203" t="str">
            <v>SBPSxc</v>
          </cell>
        </row>
        <row r="204">
          <cell r="F204" t="str">
            <v>SBSdh1</v>
          </cell>
        </row>
        <row r="205">
          <cell r="F205" t="str">
            <v>SBSdh2</v>
          </cell>
        </row>
        <row r="206">
          <cell r="F206" t="str">
            <v>SBSdk</v>
          </cell>
        </row>
        <row r="207">
          <cell r="F207" t="str">
            <v>SBSdw1</v>
          </cell>
        </row>
        <row r="208">
          <cell r="F208" t="str">
            <v>SBSdw2</v>
          </cell>
        </row>
        <row r="209">
          <cell r="F209" t="str">
            <v>SBSdw3</v>
          </cell>
        </row>
        <row r="210">
          <cell r="F210" t="str">
            <v>SBSmc1</v>
          </cell>
        </row>
        <row r="211">
          <cell r="F211" t="str">
            <v>SBSmc2</v>
          </cell>
        </row>
        <row r="212">
          <cell r="F212" t="str">
            <v>SBSmc3</v>
          </cell>
        </row>
        <row r="213">
          <cell r="F213" t="str">
            <v>SBSmh</v>
          </cell>
        </row>
        <row r="214">
          <cell r="F214" t="str">
            <v>SBSmk1</v>
          </cell>
        </row>
        <row r="215">
          <cell r="F215" t="str">
            <v>SBSmk2</v>
          </cell>
        </row>
        <row r="216">
          <cell r="F216" t="str">
            <v>SBSmm</v>
          </cell>
        </row>
        <row r="217">
          <cell r="F217" t="str">
            <v>SBSmw</v>
          </cell>
        </row>
        <row r="218">
          <cell r="F218" t="str">
            <v>SBSun</v>
          </cell>
        </row>
        <row r="219">
          <cell r="F219" t="str">
            <v>SBSvk</v>
          </cell>
        </row>
        <row r="220">
          <cell r="F220" t="str">
            <v>SBSwk1</v>
          </cell>
        </row>
        <row r="221">
          <cell r="F221" t="str">
            <v>SBSwk2</v>
          </cell>
        </row>
        <row r="222">
          <cell r="F222" t="str">
            <v>SBSwk3</v>
          </cell>
        </row>
        <row r="223">
          <cell r="F223" t="str">
            <v>SBSwk3a</v>
          </cell>
        </row>
        <row r="224">
          <cell r="F224" t="str">
            <v>SWBdk</v>
          </cell>
        </row>
        <row r="225">
          <cell r="F225" t="str">
            <v>SWBdks</v>
          </cell>
        </row>
        <row r="226">
          <cell r="F226" t="str">
            <v>SWBmk</v>
          </cell>
        </row>
        <row r="227">
          <cell r="F227" t="str">
            <v>SWBmks</v>
          </cell>
        </row>
        <row r="228">
          <cell r="F228" t="str">
            <v>SWBun</v>
          </cell>
        </row>
        <row r="229">
          <cell r="F229" t="str">
            <v>SWBvk</v>
          </cell>
        </row>
        <row r="230">
          <cell r="F230" t="str">
            <v>SWBvks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ihavard" refreshedDate="40527.549162731484" createdVersion="3" refreshedVersion="3" minRefreshableVersion="3" recordCount="68">
  <cacheSource type="worksheet">
    <worksheetSource ref="AH1:AP69" sheet="FH Agent Summary"/>
  </cacheSource>
  <cacheFields count="9">
    <cacheField name="PLOT" numFmtId="0">
      <sharedItems containsString="0" containsBlank="1" containsNumber="1" containsInteger="1" minValue="1" maxValue="10"/>
    </cacheField>
    <cacheField name="FOREST HEALTH DAMAGE AGENTS" numFmtId="0">
      <sharedItems containsBlank="1" containsMixedTypes="1" containsNumber="1" containsInteger="1" minValue="0" maxValue="0" count="3">
        <s v="N/A"/>
        <m/>
        <n v="0" u="1"/>
      </sharedItems>
    </cacheField>
    <cacheField name="LIVE LAYER 1" numFmtId="0">
      <sharedItems containsString="0" containsBlank="1" containsNumber="1" containsInteger="1" minValue="0" maxValue="0"/>
    </cacheField>
    <cacheField name="DEAD LAYER 1" numFmtId="0">
      <sharedItems containsString="0" containsBlank="1" containsNumber="1" containsInteger="1" minValue="0" maxValue="0"/>
    </cacheField>
    <cacheField name="LIVE LAYER 2" numFmtId="0">
      <sharedItems containsString="0" containsBlank="1" containsNumber="1" containsInteger="1" minValue="0" maxValue="0"/>
    </cacheField>
    <cacheField name="DEAD LAYER 2" numFmtId="0">
      <sharedItems containsString="0" containsBlank="1" containsNumber="1" containsInteger="1" minValue="0" maxValue="0"/>
    </cacheField>
    <cacheField name="LIVE LAYER 3" numFmtId="0">
      <sharedItems containsString="0" containsBlank="1" containsNumber="1" containsInteger="1" minValue="0" maxValue="0"/>
    </cacheField>
    <cacheField name="DEAD LAYER 3" numFmtId="0">
      <sharedItems containsString="0" containsBlank="1" containsNumber="1" containsInteger="1" minValue="0" maxValue="0"/>
    </cacheField>
    <cacheField name="Total Trees" numFmtId="0">
      <sharedItems containsString="0" containsBlank="1" containsNumber="1" containsInteger="1" minValue="0" maxValue="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8">
  <r>
    <n v="1"/>
    <x v="0"/>
    <n v="0"/>
    <n v="0"/>
    <n v="0"/>
    <n v="0"/>
    <n v="0"/>
    <n v="0"/>
    <n v="0"/>
  </r>
  <r>
    <n v="1"/>
    <x v="0"/>
    <n v="0"/>
    <n v="0"/>
    <n v="0"/>
    <n v="0"/>
    <n v="0"/>
    <n v="0"/>
    <n v="0"/>
  </r>
  <r>
    <n v="1"/>
    <x v="0"/>
    <n v="0"/>
    <n v="0"/>
    <n v="0"/>
    <n v="0"/>
    <n v="0"/>
    <n v="0"/>
    <n v="0"/>
  </r>
  <r>
    <n v="1"/>
    <x v="0"/>
    <n v="0"/>
    <n v="0"/>
    <n v="0"/>
    <n v="0"/>
    <n v="0"/>
    <n v="0"/>
    <n v="0"/>
  </r>
  <r>
    <n v="1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3"/>
    <x v="0"/>
    <n v="0"/>
    <n v="0"/>
    <n v="0"/>
    <n v="0"/>
    <n v="0"/>
    <n v="0"/>
    <n v="0"/>
  </r>
  <r>
    <n v="3"/>
    <x v="0"/>
    <n v="0"/>
    <n v="0"/>
    <n v="0"/>
    <n v="0"/>
    <n v="0"/>
    <n v="0"/>
    <n v="0"/>
  </r>
  <r>
    <n v="3"/>
    <x v="0"/>
    <n v="0"/>
    <n v="0"/>
    <n v="0"/>
    <n v="0"/>
    <n v="0"/>
    <n v="0"/>
    <n v="0"/>
  </r>
  <r>
    <n v="3"/>
    <x v="0"/>
    <n v="0"/>
    <n v="0"/>
    <n v="0"/>
    <n v="0"/>
    <n v="0"/>
    <n v="0"/>
    <n v="0"/>
  </r>
  <r>
    <n v="3"/>
    <x v="0"/>
    <n v="0"/>
    <n v="0"/>
    <n v="0"/>
    <n v="0"/>
    <n v="0"/>
    <n v="0"/>
    <n v="0"/>
  </r>
  <r>
    <n v="4"/>
    <x v="0"/>
    <n v="0"/>
    <n v="0"/>
    <n v="0"/>
    <n v="0"/>
    <n v="0"/>
    <n v="0"/>
    <n v="0"/>
  </r>
  <r>
    <n v="4"/>
    <x v="0"/>
    <n v="0"/>
    <n v="0"/>
    <n v="0"/>
    <n v="0"/>
    <n v="0"/>
    <n v="0"/>
    <n v="0"/>
  </r>
  <r>
    <n v="4"/>
    <x v="0"/>
    <n v="0"/>
    <n v="0"/>
    <n v="0"/>
    <n v="0"/>
    <n v="0"/>
    <n v="0"/>
    <n v="0"/>
  </r>
  <r>
    <n v="4"/>
    <x v="0"/>
    <n v="0"/>
    <n v="0"/>
    <n v="0"/>
    <n v="0"/>
    <n v="0"/>
    <n v="0"/>
    <n v="0"/>
  </r>
  <r>
    <n v="4"/>
    <x v="0"/>
    <n v="0"/>
    <n v="0"/>
    <n v="0"/>
    <n v="0"/>
    <n v="0"/>
    <n v="0"/>
    <n v="0"/>
  </r>
  <r>
    <n v="5"/>
    <x v="0"/>
    <n v="0"/>
    <n v="0"/>
    <n v="0"/>
    <n v="0"/>
    <n v="0"/>
    <n v="0"/>
    <n v="0"/>
  </r>
  <r>
    <n v="5"/>
    <x v="0"/>
    <n v="0"/>
    <n v="0"/>
    <n v="0"/>
    <n v="0"/>
    <n v="0"/>
    <n v="0"/>
    <n v="0"/>
  </r>
  <r>
    <n v="5"/>
    <x v="0"/>
    <n v="0"/>
    <n v="0"/>
    <n v="0"/>
    <n v="0"/>
    <n v="0"/>
    <n v="0"/>
    <n v="0"/>
  </r>
  <r>
    <n v="5"/>
    <x v="0"/>
    <n v="0"/>
    <n v="0"/>
    <n v="0"/>
    <n v="0"/>
    <n v="0"/>
    <n v="0"/>
    <n v="0"/>
  </r>
  <r>
    <n v="5"/>
    <x v="0"/>
    <n v="0"/>
    <n v="0"/>
    <n v="0"/>
    <n v="0"/>
    <n v="0"/>
    <n v="0"/>
    <n v="0"/>
  </r>
  <r>
    <n v="6"/>
    <x v="0"/>
    <n v="0"/>
    <n v="0"/>
    <n v="0"/>
    <n v="0"/>
    <n v="0"/>
    <n v="0"/>
    <n v="0"/>
  </r>
  <r>
    <n v="6"/>
    <x v="0"/>
    <n v="0"/>
    <n v="0"/>
    <n v="0"/>
    <n v="0"/>
    <n v="0"/>
    <n v="0"/>
    <n v="0"/>
  </r>
  <r>
    <n v="6"/>
    <x v="0"/>
    <n v="0"/>
    <n v="0"/>
    <n v="0"/>
    <n v="0"/>
    <n v="0"/>
    <n v="0"/>
    <n v="0"/>
  </r>
  <r>
    <n v="6"/>
    <x v="0"/>
    <n v="0"/>
    <n v="0"/>
    <n v="0"/>
    <n v="0"/>
    <n v="0"/>
    <n v="0"/>
    <n v="0"/>
  </r>
  <r>
    <n v="6"/>
    <x v="0"/>
    <n v="0"/>
    <n v="0"/>
    <n v="0"/>
    <n v="0"/>
    <n v="0"/>
    <n v="0"/>
    <n v="0"/>
  </r>
  <r>
    <n v="7"/>
    <x v="0"/>
    <n v="0"/>
    <n v="0"/>
    <n v="0"/>
    <n v="0"/>
    <n v="0"/>
    <n v="0"/>
    <n v="0"/>
  </r>
  <r>
    <n v="7"/>
    <x v="0"/>
    <n v="0"/>
    <n v="0"/>
    <n v="0"/>
    <n v="0"/>
    <n v="0"/>
    <n v="0"/>
    <n v="0"/>
  </r>
  <r>
    <n v="7"/>
    <x v="0"/>
    <n v="0"/>
    <n v="0"/>
    <n v="0"/>
    <n v="0"/>
    <n v="0"/>
    <n v="0"/>
    <n v="0"/>
  </r>
  <r>
    <n v="7"/>
    <x v="0"/>
    <n v="0"/>
    <n v="0"/>
    <n v="0"/>
    <n v="0"/>
    <n v="0"/>
    <n v="0"/>
    <n v="0"/>
  </r>
  <r>
    <n v="7"/>
    <x v="0"/>
    <n v="0"/>
    <n v="0"/>
    <n v="0"/>
    <n v="0"/>
    <n v="0"/>
    <n v="0"/>
    <n v="0"/>
  </r>
  <r>
    <n v="8"/>
    <x v="0"/>
    <n v="0"/>
    <n v="0"/>
    <n v="0"/>
    <n v="0"/>
    <n v="0"/>
    <n v="0"/>
    <n v="0"/>
  </r>
  <r>
    <n v="8"/>
    <x v="0"/>
    <n v="0"/>
    <n v="0"/>
    <n v="0"/>
    <n v="0"/>
    <n v="0"/>
    <n v="0"/>
    <n v="0"/>
  </r>
  <r>
    <n v="8"/>
    <x v="0"/>
    <n v="0"/>
    <n v="0"/>
    <n v="0"/>
    <n v="0"/>
    <n v="0"/>
    <n v="0"/>
    <n v="0"/>
  </r>
  <r>
    <n v="8"/>
    <x v="0"/>
    <n v="0"/>
    <n v="0"/>
    <n v="0"/>
    <n v="0"/>
    <n v="0"/>
    <n v="0"/>
    <n v="0"/>
  </r>
  <r>
    <n v="8"/>
    <x v="0"/>
    <n v="0"/>
    <n v="0"/>
    <n v="0"/>
    <n v="0"/>
    <n v="0"/>
    <n v="0"/>
    <n v="0"/>
  </r>
  <r>
    <n v="9"/>
    <x v="0"/>
    <n v="0"/>
    <n v="0"/>
    <n v="0"/>
    <n v="0"/>
    <n v="0"/>
    <n v="0"/>
    <n v="0"/>
  </r>
  <r>
    <n v="9"/>
    <x v="0"/>
    <n v="0"/>
    <n v="0"/>
    <n v="0"/>
    <n v="0"/>
    <n v="0"/>
    <n v="0"/>
    <n v="0"/>
  </r>
  <r>
    <n v="9"/>
    <x v="0"/>
    <n v="0"/>
    <n v="0"/>
    <n v="0"/>
    <n v="0"/>
    <n v="0"/>
    <n v="0"/>
    <n v="0"/>
  </r>
  <r>
    <n v="9"/>
    <x v="0"/>
    <n v="0"/>
    <n v="0"/>
    <n v="0"/>
    <n v="0"/>
    <n v="0"/>
    <n v="0"/>
    <n v="0"/>
  </r>
  <r>
    <n v="9"/>
    <x v="0"/>
    <n v="0"/>
    <n v="0"/>
    <n v="0"/>
    <n v="0"/>
    <n v="0"/>
    <n v="0"/>
    <n v="0"/>
  </r>
  <r>
    <n v="10"/>
    <x v="0"/>
    <n v="0"/>
    <n v="0"/>
    <n v="0"/>
    <n v="0"/>
    <n v="0"/>
    <n v="0"/>
    <n v="0"/>
  </r>
  <r>
    <n v="10"/>
    <x v="0"/>
    <n v="0"/>
    <n v="0"/>
    <n v="0"/>
    <n v="0"/>
    <n v="0"/>
    <n v="0"/>
    <n v="0"/>
  </r>
  <r>
    <n v="10"/>
    <x v="0"/>
    <n v="0"/>
    <n v="0"/>
    <n v="0"/>
    <n v="0"/>
    <n v="0"/>
    <n v="0"/>
    <n v="0"/>
  </r>
  <r>
    <n v="10"/>
    <x v="0"/>
    <n v="0"/>
    <n v="0"/>
    <n v="0"/>
    <n v="0"/>
    <n v="0"/>
    <n v="0"/>
    <n v="0"/>
  </r>
  <r>
    <n v="10"/>
    <x v="0"/>
    <n v="0"/>
    <n v="0"/>
    <n v="0"/>
    <n v="0"/>
    <n v="0"/>
    <n v="0"/>
    <n v="0"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  <r>
    <m/>
    <x v="1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9" applyNumberFormats="0" applyBorderFormats="0" applyFontFormats="0" applyPatternFormats="0" applyAlignmentFormats="0" applyWidthHeightFormats="1" dataCaption="Values" updatedVersion="3" minRefreshableVersion="3" showCalcMbrs="0" useAutoFormatting="1" rowGrandTotals="0" itemPrintTitles="1" createdVersion="3" indent="0" outline="1" outlineData="1" multipleFieldFilters="0">
  <location ref="AR2:AY5" firstHeaderRow="1" firstDataRow="2" firstDataCol="1"/>
  <pivotFields count="9">
    <pivotField showAll="0"/>
    <pivotField axis="axisRow" showAll="0" sortType="descending">
      <items count="4">
        <item x="0"/>
        <item m="1" x="2"/>
        <item x="1"/>
        <item t="default"/>
      </items>
      <autoSortScope>
        <pivotArea dataOnly="0" outline="0" fieldPosition="0">
          <references count="1">
            <reference field="4294967294" count="1" selected="0">
              <x v="6"/>
            </reference>
          </references>
        </pivotArea>
      </autoSortScope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1"/>
  </rowFields>
  <rowItems count="2">
    <i>
      <x v="2"/>
    </i>
    <i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LIVE LAYER 1" fld="2" baseField="0" baseItem="0"/>
    <dataField name="Sum of DEAD LAYER 1" fld="3" baseField="0" baseItem="0"/>
    <dataField name="Sum of LIVE LAYER 2" fld="4" baseField="0" baseItem="0"/>
    <dataField name="Sum of DEAD LAYER 2" fld="5" baseField="0" baseItem="0"/>
    <dataField name="Sum of LIVE LAYER 3" fld="6" baseField="0" baseItem="0"/>
    <dataField name="Sum of DEAD LAYER 3" fld="7" baseField="0" baseItem="0"/>
    <dataField name="Sum of Total Trees" fld="8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F158"/>
  <sheetViews>
    <sheetView zoomScale="150" zoomScaleNormal="150" workbookViewId="0">
      <selection activeCell="AA18" sqref="AA18:AD40"/>
    </sheetView>
  </sheetViews>
  <sheetFormatPr defaultRowHeight="9.9499999999999993" customHeight="1"/>
  <cols>
    <col min="1" max="1" width="2.7109375" style="5" customWidth="1"/>
    <col min="2" max="2" width="2.42578125" style="5" customWidth="1"/>
    <col min="3" max="3" width="4.28515625" style="5" customWidth="1"/>
    <col min="4" max="4" width="2.42578125" style="5" customWidth="1"/>
    <col min="5" max="5" width="2.7109375" style="5" customWidth="1"/>
    <col min="6" max="9" width="2.5703125" style="5" customWidth="1"/>
    <col min="10" max="17" width="2.42578125" style="5" bestFit="1" customWidth="1"/>
    <col min="18" max="18" width="2.42578125" style="5" customWidth="1"/>
    <col min="19" max="19" width="2.42578125" style="5" bestFit="1" customWidth="1"/>
    <col min="20" max="21" width="2.7109375" style="5" customWidth="1"/>
    <col min="22" max="26" width="2.5703125" style="5" customWidth="1"/>
    <col min="27" max="30" width="2.7109375" style="5" customWidth="1"/>
    <col min="31" max="58" width="9.140625" style="381"/>
    <col min="59" max="16384" width="9.140625" style="5"/>
  </cols>
  <sheetData>
    <row r="1" spans="1:58" ht="5.25" customHeight="1">
      <c r="A1" s="603"/>
      <c r="B1" s="604"/>
      <c r="C1" s="604"/>
      <c r="D1" s="604"/>
      <c r="E1" s="604"/>
      <c r="F1" s="604"/>
      <c r="G1" s="601" t="s">
        <v>39</v>
      </c>
      <c r="H1" s="601"/>
      <c r="I1" s="601"/>
      <c r="J1" s="601"/>
      <c r="K1" s="601"/>
      <c r="L1" s="601"/>
      <c r="M1" s="601"/>
      <c r="N1" s="609" t="s">
        <v>473</v>
      </c>
      <c r="O1" s="612"/>
      <c r="P1" s="612"/>
      <c r="Q1" s="612"/>
      <c r="R1" s="612"/>
      <c r="S1" s="612"/>
      <c r="T1" s="612"/>
      <c r="U1" s="612"/>
      <c r="V1" s="612"/>
      <c r="W1" s="612"/>
      <c r="X1" s="278" t="s">
        <v>34</v>
      </c>
      <c r="Y1" s="278" t="s">
        <v>35</v>
      </c>
      <c r="Z1" s="278" t="s">
        <v>36</v>
      </c>
      <c r="AA1" s="609" t="s">
        <v>37</v>
      </c>
      <c r="AB1" s="609"/>
      <c r="AC1" s="609" t="s">
        <v>38</v>
      </c>
      <c r="AD1" s="610"/>
      <c r="AE1" s="383"/>
    </row>
    <row r="2" spans="1:58" ht="9.9499999999999993" customHeight="1">
      <c r="A2" s="605"/>
      <c r="B2" s="606"/>
      <c r="C2" s="606"/>
      <c r="D2" s="606"/>
      <c r="E2" s="606"/>
      <c r="F2" s="606"/>
      <c r="G2" s="602"/>
      <c r="H2" s="602"/>
      <c r="I2" s="602"/>
      <c r="J2" s="602"/>
      <c r="K2" s="602"/>
      <c r="L2" s="602"/>
      <c r="M2" s="602"/>
      <c r="N2" s="611"/>
      <c r="O2" s="611"/>
      <c r="P2" s="611"/>
      <c r="Q2" s="611"/>
      <c r="R2" s="611"/>
      <c r="S2" s="611"/>
      <c r="T2" s="611"/>
      <c r="U2" s="611"/>
      <c r="V2" s="611"/>
      <c r="W2" s="611"/>
      <c r="X2" s="271"/>
      <c r="Y2" s="271"/>
      <c r="Z2" s="271"/>
      <c r="AA2" s="607">
        <v>1</v>
      </c>
      <c r="AB2" s="607"/>
      <c r="AC2" s="607">
        <v>10</v>
      </c>
      <c r="AD2" s="608"/>
      <c r="AE2" s="383"/>
    </row>
    <row r="3" spans="1:58" s="6" customFormat="1" ht="5.25" customHeight="1">
      <c r="A3" s="613" t="s">
        <v>33</v>
      </c>
      <c r="B3" s="574"/>
      <c r="C3" s="574"/>
      <c r="D3" s="574"/>
      <c r="E3" s="574"/>
      <c r="F3" s="574"/>
      <c r="G3" s="574"/>
      <c r="H3" s="573" t="s">
        <v>32</v>
      </c>
      <c r="I3" s="573"/>
      <c r="J3" s="573" t="s">
        <v>31</v>
      </c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3" t="s">
        <v>30</v>
      </c>
      <c r="V3" s="573"/>
      <c r="W3" s="573"/>
      <c r="X3" s="573" t="s">
        <v>28</v>
      </c>
      <c r="Y3" s="573"/>
      <c r="Z3" s="573"/>
      <c r="AA3" s="573" t="s">
        <v>29</v>
      </c>
      <c r="AB3" s="574"/>
      <c r="AC3" s="574"/>
      <c r="AD3" s="575"/>
      <c r="AE3" s="384"/>
      <c r="AF3" s="385"/>
      <c r="AG3" s="385"/>
      <c r="AH3" s="385"/>
      <c r="AI3" s="385"/>
      <c r="AJ3" s="385"/>
      <c r="AK3" s="385"/>
      <c r="AL3" s="385"/>
      <c r="AM3" s="385"/>
      <c r="AN3" s="385"/>
      <c r="AO3" s="385"/>
      <c r="AP3" s="385"/>
      <c r="AQ3" s="385"/>
      <c r="AR3" s="385"/>
      <c r="AS3" s="385"/>
      <c r="AT3" s="385"/>
      <c r="AU3" s="385"/>
      <c r="AV3" s="385"/>
      <c r="AW3" s="385"/>
      <c r="AX3" s="385"/>
      <c r="AY3" s="385"/>
      <c r="AZ3" s="385"/>
      <c r="BA3" s="385"/>
      <c r="BB3" s="385"/>
      <c r="BC3" s="385"/>
      <c r="BD3" s="385"/>
      <c r="BE3" s="385"/>
      <c r="BF3" s="385"/>
    </row>
    <row r="4" spans="1:58" ht="9.9499999999999993" customHeight="1">
      <c r="A4" s="614"/>
      <c r="B4" s="615"/>
      <c r="C4" s="615"/>
      <c r="D4" s="615"/>
      <c r="E4" s="615"/>
      <c r="F4" s="615"/>
      <c r="G4" s="615"/>
      <c r="H4" s="558"/>
      <c r="I4" s="558"/>
      <c r="J4" s="558"/>
      <c r="K4" s="558"/>
      <c r="L4" s="558"/>
      <c r="M4" s="558"/>
      <c r="N4" s="558"/>
      <c r="O4" s="558"/>
      <c r="P4" s="558"/>
      <c r="Q4" s="558"/>
      <c r="R4" s="558"/>
      <c r="S4" s="558"/>
      <c r="T4" s="558"/>
      <c r="U4" s="563"/>
      <c r="V4" s="563"/>
      <c r="W4" s="563"/>
      <c r="X4" s="563"/>
      <c r="Y4" s="563"/>
      <c r="Z4" s="563"/>
      <c r="AA4" s="564"/>
      <c r="AB4" s="565"/>
      <c r="AC4" s="565"/>
      <c r="AD4" s="566"/>
      <c r="AE4" s="383"/>
    </row>
    <row r="5" spans="1:58" ht="5.25" customHeight="1">
      <c r="A5" s="595" t="s">
        <v>14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61" t="s">
        <v>25</v>
      </c>
      <c r="V5" s="562"/>
      <c r="W5" s="573" t="s">
        <v>26</v>
      </c>
      <c r="X5" s="573"/>
      <c r="Y5" s="573"/>
      <c r="Z5" s="573"/>
      <c r="AA5" s="573" t="s">
        <v>27</v>
      </c>
      <c r="AB5" s="574"/>
      <c r="AC5" s="574"/>
      <c r="AD5" s="575"/>
      <c r="AE5" s="383"/>
    </row>
    <row r="6" spans="1:58" ht="9.75" customHeight="1" thickBot="1">
      <c r="A6" s="580"/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559"/>
      <c r="V6" s="560"/>
      <c r="W6" s="539"/>
      <c r="X6" s="539"/>
      <c r="Y6" s="539"/>
      <c r="Z6" s="539"/>
      <c r="AA6" s="539"/>
      <c r="AB6" s="540"/>
      <c r="AC6" s="540"/>
      <c r="AD6" s="541"/>
      <c r="AE6" s="383"/>
    </row>
    <row r="7" spans="1:58" ht="5.25" customHeight="1">
      <c r="A7" s="597" t="s">
        <v>476</v>
      </c>
      <c r="B7" s="598"/>
      <c r="C7" s="598"/>
      <c r="D7" s="598"/>
      <c r="E7" s="598"/>
      <c r="F7" s="569" t="s">
        <v>11</v>
      </c>
      <c r="G7" s="570"/>
      <c r="H7" s="569" t="s">
        <v>479</v>
      </c>
      <c r="I7" s="570"/>
      <c r="J7" s="582" t="s">
        <v>12</v>
      </c>
      <c r="K7" s="583"/>
      <c r="L7" s="583"/>
      <c r="M7" s="583"/>
      <c r="N7" s="583"/>
      <c r="O7" s="583"/>
      <c r="P7" s="583"/>
      <c r="Q7" s="583"/>
      <c r="R7" s="583"/>
      <c r="S7" s="584"/>
      <c r="T7" s="576" t="s">
        <v>13</v>
      </c>
      <c r="U7" s="577"/>
      <c r="V7" s="591" t="s">
        <v>23</v>
      </c>
      <c r="W7" s="591"/>
      <c r="X7" s="591"/>
      <c r="Y7" s="592"/>
      <c r="Z7" s="586"/>
      <c r="AA7" s="587"/>
      <c r="AB7" s="587"/>
      <c r="AC7" s="587"/>
      <c r="AD7" s="588"/>
      <c r="AE7" s="383"/>
      <c r="AL7" s="386"/>
    </row>
    <row r="8" spans="1:58" ht="8.25" customHeight="1" thickBot="1">
      <c r="A8" s="599">
        <v>1</v>
      </c>
      <c r="B8" s="600"/>
      <c r="C8" s="600"/>
      <c r="D8" s="600"/>
      <c r="E8" s="600"/>
      <c r="F8" s="571"/>
      <c r="G8" s="572"/>
      <c r="H8" s="571"/>
      <c r="I8" s="572"/>
      <c r="J8" s="585"/>
      <c r="K8" s="567"/>
      <c r="L8" s="567"/>
      <c r="M8" s="567"/>
      <c r="N8" s="567"/>
      <c r="O8" s="567"/>
      <c r="P8" s="567"/>
      <c r="Q8" s="567"/>
      <c r="R8" s="567"/>
      <c r="S8" s="568"/>
      <c r="T8" s="578"/>
      <c r="U8" s="579"/>
      <c r="V8" s="593"/>
      <c r="W8" s="593"/>
      <c r="X8" s="593"/>
      <c r="Y8" s="594"/>
      <c r="Z8" s="589"/>
      <c r="AA8" s="589"/>
      <c r="AB8" s="589"/>
      <c r="AC8" s="589"/>
      <c r="AD8" s="590"/>
      <c r="AE8" s="383"/>
      <c r="AG8" s="387"/>
      <c r="AL8" s="386"/>
    </row>
    <row r="9" spans="1:58" ht="11.25" customHeight="1" thickBot="1">
      <c r="A9" s="533" t="s">
        <v>2</v>
      </c>
      <c r="B9" s="534"/>
      <c r="C9" s="284" t="s">
        <v>0</v>
      </c>
      <c r="D9" s="431" t="s">
        <v>3</v>
      </c>
      <c r="E9" s="431" t="s">
        <v>4</v>
      </c>
      <c r="F9" s="431" t="s">
        <v>5</v>
      </c>
      <c r="G9" s="432" t="s">
        <v>6</v>
      </c>
      <c r="H9" s="433" t="s">
        <v>7</v>
      </c>
      <c r="I9" s="434" t="s">
        <v>8</v>
      </c>
      <c r="J9" s="435" t="s">
        <v>9</v>
      </c>
      <c r="K9" s="436" t="s">
        <v>10</v>
      </c>
      <c r="L9" s="436" t="s">
        <v>9</v>
      </c>
      <c r="M9" s="436" t="s">
        <v>10</v>
      </c>
      <c r="N9" s="436" t="s">
        <v>9</v>
      </c>
      <c r="O9" s="436" t="s">
        <v>10</v>
      </c>
      <c r="P9" s="436" t="s">
        <v>9</v>
      </c>
      <c r="Q9" s="436" t="s">
        <v>10</v>
      </c>
      <c r="R9" s="436" t="s">
        <v>9</v>
      </c>
      <c r="S9" s="437" t="s">
        <v>10</v>
      </c>
      <c r="T9" s="443" t="s">
        <v>7</v>
      </c>
      <c r="U9" s="467" t="s">
        <v>8</v>
      </c>
      <c r="V9" s="531" t="s">
        <v>24</v>
      </c>
      <c r="W9" s="531"/>
      <c r="X9" s="531"/>
      <c r="Y9" s="532"/>
      <c r="Z9" s="539"/>
      <c r="AA9" s="540"/>
      <c r="AB9" s="540"/>
      <c r="AC9" s="540"/>
      <c r="AD9" s="541"/>
      <c r="AE9" s="383"/>
      <c r="AF9" s="388"/>
      <c r="AG9" s="389"/>
      <c r="AH9" s="389"/>
      <c r="AL9" s="386"/>
    </row>
    <row r="10" spans="1:58" ht="9.9499999999999993" customHeight="1" thickBot="1">
      <c r="A10" s="535"/>
      <c r="B10" s="536"/>
      <c r="C10" s="430" t="s">
        <v>1</v>
      </c>
      <c r="D10" s="450">
        <f t="shared" ref="D10:S10" si="0">SUM(D11:D40)</f>
        <v>0</v>
      </c>
      <c r="E10" s="451">
        <f t="shared" si="0"/>
        <v>0</v>
      </c>
      <c r="F10" s="451">
        <f t="shared" si="0"/>
        <v>0</v>
      </c>
      <c r="G10" s="452">
        <f t="shared" si="0"/>
        <v>0</v>
      </c>
      <c r="H10" s="450">
        <f t="shared" si="0"/>
        <v>0</v>
      </c>
      <c r="I10" s="452">
        <f t="shared" si="0"/>
        <v>0</v>
      </c>
      <c r="J10" s="450">
        <f t="shared" si="0"/>
        <v>0</v>
      </c>
      <c r="K10" s="451">
        <f t="shared" si="0"/>
        <v>0</v>
      </c>
      <c r="L10" s="451">
        <f t="shared" si="0"/>
        <v>0</v>
      </c>
      <c r="M10" s="451">
        <f t="shared" si="0"/>
        <v>0</v>
      </c>
      <c r="N10" s="451">
        <f t="shared" si="0"/>
        <v>0</v>
      </c>
      <c r="O10" s="451">
        <f t="shared" si="0"/>
        <v>0</v>
      </c>
      <c r="P10" s="451">
        <f t="shared" si="0"/>
        <v>0</v>
      </c>
      <c r="Q10" s="451">
        <f t="shared" si="0"/>
        <v>0</v>
      </c>
      <c r="R10" s="451">
        <f t="shared" si="0"/>
        <v>0</v>
      </c>
      <c r="S10" s="452">
        <f t="shared" si="0"/>
        <v>0</v>
      </c>
      <c r="T10" s="428">
        <f t="shared" ref="T10:U10" si="1">SUM(T11:T40)</f>
        <v>0</v>
      </c>
      <c r="U10" s="429">
        <f t="shared" si="1"/>
        <v>0</v>
      </c>
      <c r="V10" s="537" t="s">
        <v>730</v>
      </c>
      <c r="W10" s="537"/>
      <c r="X10" s="537"/>
      <c r="Y10" s="537"/>
      <c r="Z10" s="538"/>
      <c r="AA10" s="550" t="s">
        <v>21</v>
      </c>
      <c r="AB10" s="551"/>
      <c r="AC10" s="551"/>
      <c r="AD10" s="552"/>
      <c r="AE10" s="383"/>
      <c r="AL10" s="386"/>
    </row>
    <row r="11" spans="1:58" ht="9.9499999999999993" customHeight="1">
      <c r="A11" s="529"/>
      <c r="B11" s="530"/>
      <c r="C11" s="447">
        <v>1</v>
      </c>
      <c r="D11" s="287"/>
      <c r="E11" s="442"/>
      <c r="F11" s="442"/>
      <c r="G11" s="285"/>
      <c r="H11" s="287"/>
      <c r="I11" s="285"/>
      <c r="J11" s="287"/>
      <c r="K11" s="442"/>
      <c r="L11" s="442"/>
      <c r="M11" s="442"/>
      <c r="N11" s="442"/>
      <c r="O11" s="442"/>
      <c r="P11" s="442"/>
      <c r="Q11" s="442"/>
      <c r="R11" s="442"/>
      <c r="S11" s="285"/>
      <c r="T11" s="287"/>
      <c r="U11" s="285"/>
      <c r="V11" s="445" t="s">
        <v>718</v>
      </c>
      <c r="W11" s="7" t="s">
        <v>15</v>
      </c>
      <c r="X11" s="7" t="s">
        <v>16</v>
      </c>
      <c r="Y11" s="7" t="s">
        <v>17</v>
      </c>
      <c r="Z11" s="292" t="s">
        <v>707</v>
      </c>
      <c r="AA11" s="553"/>
      <c r="AB11" s="554"/>
      <c r="AC11" s="554"/>
      <c r="AD11" s="555"/>
      <c r="AE11" s="383"/>
      <c r="AL11" s="386"/>
    </row>
    <row r="12" spans="1:58" ht="9.9499999999999993" customHeight="1">
      <c r="A12" s="529"/>
      <c r="B12" s="530"/>
      <c r="C12" s="448">
        <v>2</v>
      </c>
      <c r="D12" s="287"/>
      <c r="E12" s="442"/>
      <c r="F12" s="442"/>
      <c r="G12" s="285"/>
      <c r="H12" s="287"/>
      <c r="I12" s="285"/>
      <c r="J12" s="287"/>
      <c r="K12" s="442"/>
      <c r="L12" s="442"/>
      <c r="M12" s="442"/>
      <c r="N12" s="442"/>
      <c r="O12" s="442"/>
      <c r="P12" s="442"/>
      <c r="Q12" s="442"/>
      <c r="R12" s="442"/>
      <c r="S12" s="285"/>
      <c r="T12" s="287"/>
      <c r="U12" s="285"/>
      <c r="V12" s="441"/>
      <c r="W12" s="515"/>
      <c r="X12" s="526"/>
      <c r="Y12" s="526"/>
      <c r="Z12" s="440"/>
      <c r="AA12" s="556" t="s">
        <v>18</v>
      </c>
      <c r="AB12" s="557"/>
      <c r="AC12" s="542"/>
      <c r="AD12" s="543"/>
      <c r="AE12" s="383"/>
      <c r="AF12" s="389"/>
      <c r="AG12" s="390"/>
      <c r="AL12" s="386"/>
    </row>
    <row r="13" spans="1:58" ht="9.9499999999999993" customHeight="1" thickBot="1">
      <c r="A13" s="529"/>
      <c r="B13" s="530"/>
      <c r="C13" s="449">
        <v>3</v>
      </c>
      <c r="D13" s="288"/>
      <c r="E13" s="444"/>
      <c r="F13" s="444"/>
      <c r="G13" s="286"/>
      <c r="H13" s="288"/>
      <c r="I13" s="286"/>
      <c r="J13" s="288"/>
      <c r="K13" s="444"/>
      <c r="L13" s="444"/>
      <c r="M13" s="444"/>
      <c r="N13" s="444"/>
      <c r="O13" s="444"/>
      <c r="P13" s="444"/>
      <c r="Q13" s="444"/>
      <c r="R13" s="444"/>
      <c r="S13" s="286"/>
      <c r="T13" s="288"/>
      <c r="U13" s="286"/>
      <c r="V13" s="441"/>
      <c r="W13" s="515"/>
      <c r="X13" s="526"/>
      <c r="Y13" s="526"/>
      <c r="Z13" s="440"/>
      <c r="AA13" s="556" t="s">
        <v>16</v>
      </c>
      <c r="AB13" s="557"/>
      <c r="AC13" s="542"/>
      <c r="AD13" s="543"/>
      <c r="AE13" s="383"/>
      <c r="AL13" s="386"/>
    </row>
    <row r="14" spans="1:58" ht="9.9499999999999993" customHeight="1">
      <c r="A14" s="529"/>
      <c r="B14" s="530"/>
      <c r="C14" s="460">
        <v>1</v>
      </c>
      <c r="D14" s="461"/>
      <c r="E14" s="462"/>
      <c r="F14" s="462"/>
      <c r="G14" s="463"/>
      <c r="H14" s="461"/>
      <c r="I14" s="463"/>
      <c r="J14" s="461"/>
      <c r="K14" s="462"/>
      <c r="L14" s="462"/>
      <c r="M14" s="462"/>
      <c r="N14" s="462"/>
      <c r="O14" s="462"/>
      <c r="P14" s="462"/>
      <c r="Q14" s="462"/>
      <c r="R14" s="462"/>
      <c r="S14" s="463"/>
      <c r="T14" s="461"/>
      <c r="U14" s="463"/>
      <c r="V14" s="441"/>
      <c r="W14" s="515"/>
      <c r="X14" s="526"/>
      <c r="Y14" s="526"/>
      <c r="Z14" s="440"/>
      <c r="AA14" s="556" t="s">
        <v>19</v>
      </c>
      <c r="AB14" s="557"/>
      <c r="AC14" s="542"/>
      <c r="AD14" s="543"/>
      <c r="AE14" s="383"/>
      <c r="AG14" s="391"/>
      <c r="AL14" s="386"/>
    </row>
    <row r="15" spans="1:58" ht="9.9499999999999993" customHeight="1">
      <c r="A15" s="529"/>
      <c r="B15" s="530"/>
      <c r="C15" s="448">
        <v>2</v>
      </c>
      <c r="D15" s="287"/>
      <c r="E15" s="442"/>
      <c r="F15" s="442"/>
      <c r="G15" s="285"/>
      <c r="H15" s="287"/>
      <c r="I15" s="285"/>
      <c r="J15" s="287"/>
      <c r="K15" s="442"/>
      <c r="L15" s="442"/>
      <c r="M15" s="442"/>
      <c r="N15" s="442"/>
      <c r="O15" s="442"/>
      <c r="P15" s="442"/>
      <c r="Q15" s="442"/>
      <c r="R15" s="442"/>
      <c r="S15" s="285"/>
      <c r="T15" s="287"/>
      <c r="U15" s="285"/>
      <c r="V15" s="441"/>
      <c r="W15" s="515"/>
      <c r="X15" s="526"/>
      <c r="Y15" s="526"/>
      <c r="Z15" s="440"/>
      <c r="AA15" s="544" t="s">
        <v>20</v>
      </c>
      <c r="AB15" s="545"/>
      <c r="AC15" s="542"/>
      <c r="AD15" s="543"/>
      <c r="AE15" s="383"/>
      <c r="AG15" s="392"/>
      <c r="AL15" s="386"/>
    </row>
    <row r="16" spans="1:58" ht="9.9499999999999993" customHeight="1" thickBot="1">
      <c r="A16" s="529"/>
      <c r="B16" s="530"/>
      <c r="C16" s="449">
        <v>3</v>
      </c>
      <c r="D16" s="288"/>
      <c r="E16" s="444"/>
      <c r="F16" s="444"/>
      <c r="G16" s="286"/>
      <c r="H16" s="288"/>
      <c r="I16" s="286"/>
      <c r="J16" s="288"/>
      <c r="K16" s="444"/>
      <c r="L16" s="444"/>
      <c r="M16" s="444"/>
      <c r="N16" s="444"/>
      <c r="O16" s="444"/>
      <c r="P16" s="444"/>
      <c r="Q16" s="444"/>
      <c r="R16" s="444"/>
      <c r="S16" s="286"/>
      <c r="T16" s="288"/>
      <c r="U16" s="286"/>
      <c r="V16" s="441"/>
      <c r="W16" s="515"/>
      <c r="X16" s="526"/>
      <c r="Y16" s="526"/>
      <c r="Z16" s="440"/>
      <c r="AA16" s="546" t="s">
        <v>480</v>
      </c>
      <c r="AB16" s="547"/>
      <c r="AC16" s="548"/>
      <c r="AD16" s="549"/>
      <c r="AE16" s="383"/>
      <c r="AG16" s="390"/>
      <c r="AL16" s="386"/>
    </row>
    <row r="17" spans="1:38" ht="9.9499999999999993" customHeight="1">
      <c r="A17" s="529"/>
      <c r="B17" s="530"/>
      <c r="C17" s="447">
        <v>1</v>
      </c>
      <c r="D17" s="461"/>
      <c r="E17" s="462"/>
      <c r="F17" s="462"/>
      <c r="G17" s="463"/>
      <c r="H17" s="461"/>
      <c r="I17" s="463"/>
      <c r="J17" s="461"/>
      <c r="K17" s="462"/>
      <c r="L17" s="462"/>
      <c r="M17" s="462"/>
      <c r="N17" s="462"/>
      <c r="O17" s="462"/>
      <c r="P17" s="462"/>
      <c r="Q17" s="462"/>
      <c r="R17" s="462"/>
      <c r="S17" s="463"/>
      <c r="T17" s="461"/>
      <c r="U17" s="463"/>
      <c r="V17" s="441"/>
      <c r="W17" s="515"/>
      <c r="X17" s="526"/>
      <c r="Y17" s="526"/>
      <c r="Z17" s="440"/>
      <c r="AA17" s="644" t="s">
        <v>22</v>
      </c>
      <c r="AB17" s="644"/>
      <c r="AC17" s="644"/>
      <c r="AD17" s="645"/>
      <c r="AE17" s="383"/>
      <c r="AL17" s="386"/>
    </row>
    <row r="18" spans="1:38" ht="9.9499999999999993" customHeight="1">
      <c r="A18" s="529"/>
      <c r="B18" s="530"/>
      <c r="C18" s="448">
        <v>2</v>
      </c>
      <c r="D18" s="287"/>
      <c r="E18" s="442"/>
      <c r="F18" s="442"/>
      <c r="G18" s="285"/>
      <c r="H18" s="287"/>
      <c r="I18" s="285"/>
      <c r="J18" s="287"/>
      <c r="K18" s="442"/>
      <c r="L18" s="442"/>
      <c r="M18" s="442"/>
      <c r="N18" s="442"/>
      <c r="O18" s="442"/>
      <c r="P18" s="442"/>
      <c r="Q18" s="442"/>
      <c r="R18" s="442"/>
      <c r="S18" s="285"/>
      <c r="T18" s="287"/>
      <c r="U18" s="285"/>
      <c r="V18" s="441"/>
      <c r="W18" s="515"/>
      <c r="X18" s="526"/>
      <c r="Y18" s="526"/>
      <c r="Z18" s="440"/>
      <c r="AA18" s="638"/>
      <c r="AB18" s="638"/>
      <c r="AC18" s="638"/>
      <c r="AD18" s="639"/>
      <c r="AE18" s="383"/>
      <c r="AL18" s="386"/>
    </row>
    <row r="19" spans="1:38" ht="9.9499999999999993" customHeight="1" thickBot="1">
      <c r="A19" s="529"/>
      <c r="B19" s="530"/>
      <c r="C19" s="449">
        <v>3</v>
      </c>
      <c r="D19" s="288"/>
      <c r="E19" s="444"/>
      <c r="F19" s="444"/>
      <c r="G19" s="286"/>
      <c r="H19" s="288"/>
      <c r="I19" s="286"/>
      <c r="J19" s="288"/>
      <c r="K19" s="444"/>
      <c r="L19" s="444"/>
      <c r="M19" s="444"/>
      <c r="N19" s="444"/>
      <c r="O19" s="444"/>
      <c r="P19" s="444"/>
      <c r="Q19" s="444"/>
      <c r="R19" s="444"/>
      <c r="S19" s="286"/>
      <c r="T19" s="288"/>
      <c r="U19" s="286"/>
      <c r="V19" s="441"/>
      <c r="W19" s="515"/>
      <c r="X19" s="526"/>
      <c r="Y19" s="526"/>
      <c r="Z19" s="440"/>
      <c r="AA19" s="640"/>
      <c r="AB19" s="640"/>
      <c r="AC19" s="640"/>
      <c r="AD19" s="641"/>
      <c r="AE19" s="383"/>
      <c r="AL19" s="386"/>
    </row>
    <row r="20" spans="1:38" ht="9.9499999999999993" customHeight="1">
      <c r="A20" s="646"/>
      <c r="B20" s="647"/>
      <c r="C20" s="447">
        <v>1</v>
      </c>
      <c r="D20" s="461"/>
      <c r="E20" s="462"/>
      <c r="F20" s="462"/>
      <c r="G20" s="463"/>
      <c r="H20" s="461"/>
      <c r="I20" s="463"/>
      <c r="J20" s="461"/>
      <c r="K20" s="462"/>
      <c r="L20" s="462"/>
      <c r="M20" s="462"/>
      <c r="N20" s="462"/>
      <c r="O20" s="462"/>
      <c r="P20" s="462"/>
      <c r="Q20" s="462"/>
      <c r="R20" s="462"/>
      <c r="S20" s="463"/>
      <c r="T20" s="461"/>
      <c r="U20" s="463"/>
      <c r="V20" s="441"/>
      <c r="W20" s="442"/>
      <c r="X20" s="526"/>
      <c r="Y20" s="526"/>
      <c r="Z20" s="440"/>
      <c r="AA20" s="640"/>
      <c r="AB20" s="640"/>
      <c r="AC20" s="640"/>
      <c r="AD20" s="641"/>
      <c r="AE20" s="383"/>
      <c r="AL20" s="386"/>
    </row>
    <row r="21" spans="1:38" ht="9.9499999999999993" customHeight="1">
      <c r="A21" s="648"/>
      <c r="B21" s="649"/>
      <c r="C21" s="448">
        <v>2</v>
      </c>
      <c r="D21" s="287"/>
      <c r="E21" s="442"/>
      <c r="F21" s="442"/>
      <c r="G21" s="285"/>
      <c r="H21" s="287"/>
      <c r="I21" s="285"/>
      <c r="J21" s="287"/>
      <c r="K21" s="442"/>
      <c r="L21" s="442"/>
      <c r="M21" s="442"/>
      <c r="N21" s="442"/>
      <c r="O21" s="442"/>
      <c r="P21" s="442"/>
      <c r="Q21" s="442"/>
      <c r="R21" s="442"/>
      <c r="S21" s="285"/>
      <c r="T21" s="287"/>
      <c r="U21" s="285"/>
      <c r="V21" s="441"/>
      <c r="W21" s="442"/>
      <c r="X21" s="526"/>
      <c r="Y21" s="526"/>
      <c r="Z21" s="440"/>
      <c r="AA21" s="640"/>
      <c r="AB21" s="640"/>
      <c r="AC21" s="640"/>
      <c r="AD21" s="641"/>
      <c r="AE21" s="383"/>
      <c r="AL21" s="386"/>
    </row>
    <row r="22" spans="1:38" ht="9.9499999999999993" customHeight="1" thickBot="1">
      <c r="A22" s="650"/>
      <c r="B22" s="651"/>
      <c r="C22" s="449">
        <v>3</v>
      </c>
      <c r="D22" s="288"/>
      <c r="E22" s="444"/>
      <c r="F22" s="444"/>
      <c r="G22" s="286"/>
      <c r="H22" s="288"/>
      <c r="I22" s="286"/>
      <c r="J22" s="288"/>
      <c r="K22" s="444"/>
      <c r="L22" s="444"/>
      <c r="M22" s="444"/>
      <c r="N22" s="444"/>
      <c r="O22" s="444"/>
      <c r="P22" s="444"/>
      <c r="Q22" s="444"/>
      <c r="R22" s="444"/>
      <c r="S22" s="286"/>
      <c r="T22" s="288"/>
      <c r="U22" s="286"/>
      <c r="V22" s="441"/>
      <c r="W22" s="442"/>
      <c r="X22" s="526"/>
      <c r="Y22" s="526"/>
      <c r="Z22" s="440"/>
      <c r="AA22" s="640"/>
      <c r="AB22" s="640"/>
      <c r="AC22" s="640"/>
      <c r="AD22" s="641"/>
      <c r="AE22" s="383"/>
      <c r="AL22" s="386"/>
    </row>
    <row r="23" spans="1:38" ht="9.9499999999999993" customHeight="1">
      <c r="A23" s="529"/>
      <c r="B23" s="530"/>
      <c r="C23" s="447">
        <v>1</v>
      </c>
      <c r="D23" s="461"/>
      <c r="E23" s="462"/>
      <c r="F23" s="462"/>
      <c r="G23" s="463"/>
      <c r="H23" s="461"/>
      <c r="I23" s="463"/>
      <c r="J23" s="461"/>
      <c r="K23" s="462"/>
      <c r="L23" s="462"/>
      <c r="M23" s="462"/>
      <c r="N23" s="462"/>
      <c r="O23" s="462"/>
      <c r="P23" s="462"/>
      <c r="Q23" s="462"/>
      <c r="R23" s="462"/>
      <c r="S23" s="463"/>
      <c r="T23" s="461"/>
      <c r="U23" s="463"/>
      <c r="V23" s="441"/>
      <c r="W23" s="442"/>
      <c r="X23" s="526"/>
      <c r="Y23" s="526"/>
      <c r="Z23" s="440"/>
      <c r="AA23" s="640"/>
      <c r="AB23" s="640"/>
      <c r="AC23" s="640"/>
      <c r="AD23" s="641"/>
      <c r="AE23" s="383"/>
      <c r="AL23" s="386"/>
    </row>
    <row r="24" spans="1:38" ht="9.9499999999999993" customHeight="1">
      <c r="A24" s="529"/>
      <c r="B24" s="530"/>
      <c r="C24" s="448">
        <v>2</v>
      </c>
      <c r="D24" s="287"/>
      <c r="E24" s="442"/>
      <c r="F24" s="442"/>
      <c r="G24" s="285"/>
      <c r="H24" s="287"/>
      <c r="I24" s="285"/>
      <c r="J24" s="287"/>
      <c r="K24" s="442"/>
      <c r="L24" s="442"/>
      <c r="M24" s="442"/>
      <c r="N24" s="442"/>
      <c r="O24" s="442"/>
      <c r="P24" s="442"/>
      <c r="Q24" s="442"/>
      <c r="R24" s="442"/>
      <c r="S24" s="285"/>
      <c r="T24" s="287"/>
      <c r="U24" s="285"/>
      <c r="V24" s="441"/>
      <c r="W24" s="442"/>
      <c r="X24" s="526"/>
      <c r="Y24" s="526"/>
      <c r="Z24" s="440"/>
      <c r="AA24" s="640"/>
      <c r="AB24" s="640"/>
      <c r="AC24" s="640"/>
      <c r="AD24" s="641"/>
      <c r="AE24" s="383"/>
      <c r="AL24" s="386"/>
    </row>
    <row r="25" spans="1:38" ht="9.9499999999999993" customHeight="1" thickBot="1">
      <c r="A25" s="529"/>
      <c r="B25" s="530"/>
      <c r="C25" s="449">
        <v>3</v>
      </c>
      <c r="D25" s="288"/>
      <c r="E25" s="444"/>
      <c r="F25" s="444"/>
      <c r="G25" s="286"/>
      <c r="H25" s="288"/>
      <c r="I25" s="286"/>
      <c r="J25" s="288"/>
      <c r="K25" s="444"/>
      <c r="L25" s="444"/>
      <c r="M25" s="444"/>
      <c r="N25" s="444"/>
      <c r="O25" s="444"/>
      <c r="P25" s="444"/>
      <c r="Q25" s="444"/>
      <c r="R25" s="444"/>
      <c r="S25" s="286"/>
      <c r="T25" s="288"/>
      <c r="U25" s="286"/>
      <c r="V25" s="441"/>
      <c r="W25" s="442"/>
      <c r="X25" s="526"/>
      <c r="Y25" s="526"/>
      <c r="Z25" s="440"/>
      <c r="AA25" s="640"/>
      <c r="AB25" s="640"/>
      <c r="AC25" s="640"/>
      <c r="AD25" s="641"/>
      <c r="AE25" s="383"/>
      <c r="AL25" s="386"/>
    </row>
    <row r="26" spans="1:38" ht="9.9499999999999993" customHeight="1">
      <c r="A26" s="634"/>
      <c r="B26" s="635"/>
      <c r="C26" s="447">
        <v>1</v>
      </c>
      <c r="D26" s="461"/>
      <c r="E26" s="462"/>
      <c r="F26" s="462"/>
      <c r="G26" s="463"/>
      <c r="H26" s="461"/>
      <c r="I26" s="463"/>
      <c r="J26" s="461"/>
      <c r="K26" s="462"/>
      <c r="L26" s="462"/>
      <c r="M26" s="462"/>
      <c r="N26" s="462"/>
      <c r="O26" s="462"/>
      <c r="P26" s="462"/>
      <c r="Q26" s="462"/>
      <c r="R26" s="462"/>
      <c r="S26" s="463"/>
      <c r="T26" s="461"/>
      <c r="U26" s="463"/>
      <c r="V26" s="441"/>
      <c r="W26" s="442"/>
      <c r="X26" s="526"/>
      <c r="Y26" s="526"/>
      <c r="Z26" s="440"/>
      <c r="AA26" s="640"/>
      <c r="AB26" s="640"/>
      <c r="AC26" s="640"/>
      <c r="AD26" s="641"/>
      <c r="AE26" s="383"/>
      <c r="AL26" s="386"/>
    </row>
    <row r="27" spans="1:38" ht="9.9499999999999993" customHeight="1">
      <c r="A27" s="529"/>
      <c r="B27" s="530"/>
      <c r="C27" s="448">
        <v>2</v>
      </c>
      <c r="D27" s="287"/>
      <c r="E27" s="442"/>
      <c r="F27" s="442"/>
      <c r="G27" s="285"/>
      <c r="H27" s="287"/>
      <c r="I27" s="285"/>
      <c r="J27" s="287"/>
      <c r="K27" s="442"/>
      <c r="L27" s="442"/>
      <c r="M27" s="442"/>
      <c r="N27" s="442"/>
      <c r="O27" s="442"/>
      <c r="P27" s="442"/>
      <c r="Q27" s="442"/>
      <c r="R27" s="442"/>
      <c r="S27" s="285"/>
      <c r="T27" s="287"/>
      <c r="U27" s="285"/>
      <c r="V27" s="441"/>
      <c r="W27" s="442"/>
      <c r="X27" s="526"/>
      <c r="Y27" s="526"/>
      <c r="Z27" s="440"/>
      <c r="AA27" s="640"/>
      <c r="AB27" s="640"/>
      <c r="AC27" s="640"/>
      <c r="AD27" s="641"/>
      <c r="AE27" s="383"/>
      <c r="AL27" s="386"/>
    </row>
    <row r="28" spans="1:38" ht="9.9499999999999993" customHeight="1" thickBot="1">
      <c r="A28" s="636"/>
      <c r="B28" s="637"/>
      <c r="C28" s="449">
        <v>3</v>
      </c>
      <c r="D28" s="288"/>
      <c r="E28" s="444"/>
      <c r="F28" s="444"/>
      <c r="G28" s="286"/>
      <c r="H28" s="288"/>
      <c r="I28" s="286"/>
      <c r="J28" s="288"/>
      <c r="K28" s="444"/>
      <c r="L28" s="444"/>
      <c r="M28" s="444"/>
      <c r="N28" s="444"/>
      <c r="O28" s="444"/>
      <c r="P28" s="444"/>
      <c r="Q28" s="444"/>
      <c r="R28" s="444"/>
      <c r="S28" s="286"/>
      <c r="T28" s="288"/>
      <c r="U28" s="286"/>
      <c r="V28" s="441"/>
      <c r="W28" s="442"/>
      <c r="X28" s="526"/>
      <c r="Y28" s="526"/>
      <c r="Z28" s="440"/>
      <c r="AA28" s="640"/>
      <c r="AB28" s="640"/>
      <c r="AC28" s="640"/>
      <c r="AD28" s="641"/>
      <c r="AE28" s="383"/>
      <c r="AL28" s="386"/>
    </row>
    <row r="29" spans="1:38" ht="9.9499999999999993" customHeight="1">
      <c r="A29" s="634"/>
      <c r="B29" s="635"/>
      <c r="C29" s="447">
        <v>1</v>
      </c>
      <c r="D29" s="461"/>
      <c r="E29" s="462"/>
      <c r="F29" s="462"/>
      <c r="G29" s="463"/>
      <c r="H29" s="461"/>
      <c r="I29" s="463"/>
      <c r="J29" s="461"/>
      <c r="K29" s="462"/>
      <c r="L29" s="462"/>
      <c r="M29" s="462"/>
      <c r="N29" s="462"/>
      <c r="O29" s="462"/>
      <c r="P29" s="462"/>
      <c r="Q29" s="462"/>
      <c r="R29" s="462"/>
      <c r="S29" s="463"/>
      <c r="T29" s="461"/>
      <c r="U29" s="463"/>
      <c r="V29" s="441"/>
      <c r="W29" s="442"/>
      <c r="X29" s="526"/>
      <c r="Y29" s="526"/>
      <c r="Z29" s="440"/>
      <c r="AA29" s="640"/>
      <c r="AB29" s="640"/>
      <c r="AC29" s="640"/>
      <c r="AD29" s="641"/>
      <c r="AE29" s="383"/>
      <c r="AL29" s="386"/>
    </row>
    <row r="30" spans="1:38" ht="9.9499999999999993" customHeight="1">
      <c r="A30" s="529"/>
      <c r="B30" s="530"/>
      <c r="C30" s="448">
        <v>2</v>
      </c>
      <c r="D30" s="287"/>
      <c r="E30" s="442"/>
      <c r="F30" s="442"/>
      <c r="G30" s="285"/>
      <c r="H30" s="287"/>
      <c r="I30" s="285"/>
      <c r="J30" s="287"/>
      <c r="K30" s="442"/>
      <c r="L30" s="442"/>
      <c r="M30" s="442"/>
      <c r="N30" s="442"/>
      <c r="O30" s="442"/>
      <c r="P30" s="442"/>
      <c r="Q30" s="442"/>
      <c r="R30" s="442"/>
      <c r="S30" s="285"/>
      <c r="T30" s="287"/>
      <c r="U30" s="285"/>
      <c r="V30" s="441"/>
      <c r="W30" s="442"/>
      <c r="X30" s="526"/>
      <c r="Y30" s="526"/>
      <c r="Z30" s="440"/>
      <c r="AA30" s="640"/>
      <c r="AB30" s="640"/>
      <c r="AC30" s="640"/>
      <c r="AD30" s="641"/>
      <c r="AE30" s="383"/>
      <c r="AL30" s="386"/>
    </row>
    <row r="31" spans="1:38" ht="9.9499999999999993" customHeight="1" thickBot="1">
      <c r="A31" s="636"/>
      <c r="B31" s="637"/>
      <c r="C31" s="449">
        <v>3</v>
      </c>
      <c r="D31" s="288"/>
      <c r="E31" s="444"/>
      <c r="F31" s="444"/>
      <c r="G31" s="286"/>
      <c r="H31" s="288"/>
      <c r="I31" s="286"/>
      <c r="J31" s="288"/>
      <c r="K31" s="444"/>
      <c r="L31" s="444"/>
      <c r="M31" s="444"/>
      <c r="N31" s="444"/>
      <c r="O31" s="444"/>
      <c r="P31" s="444"/>
      <c r="Q31" s="444"/>
      <c r="R31" s="444"/>
      <c r="S31" s="286"/>
      <c r="T31" s="288"/>
      <c r="U31" s="286"/>
      <c r="V31" s="441"/>
      <c r="W31" s="442"/>
      <c r="X31" s="526"/>
      <c r="Y31" s="526"/>
      <c r="Z31" s="440"/>
      <c r="AA31" s="640"/>
      <c r="AB31" s="640"/>
      <c r="AC31" s="640"/>
      <c r="AD31" s="641"/>
      <c r="AE31" s="383"/>
      <c r="AL31" s="386"/>
    </row>
    <row r="32" spans="1:38" ht="9.9499999999999993" customHeight="1">
      <c r="A32" s="529"/>
      <c r="B32" s="530"/>
      <c r="C32" s="447">
        <v>1</v>
      </c>
      <c r="D32" s="461"/>
      <c r="E32" s="462"/>
      <c r="F32" s="462"/>
      <c r="G32" s="463"/>
      <c r="H32" s="461"/>
      <c r="I32" s="463"/>
      <c r="J32" s="461"/>
      <c r="K32" s="462"/>
      <c r="L32" s="462"/>
      <c r="M32" s="462"/>
      <c r="N32" s="462"/>
      <c r="O32" s="462"/>
      <c r="P32" s="462"/>
      <c r="Q32" s="462"/>
      <c r="R32" s="462"/>
      <c r="S32" s="463"/>
      <c r="T32" s="461"/>
      <c r="U32" s="463"/>
      <c r="V32" s="441"/>
      <c r="W32" s="442"/>
      <c r="X32" s="526"/>
      <c r="Y32" s="526"/>
      <c r="Z32" s="440"/>
      <c r="AA32" s="640"/>
      <c r="AB32" s="640"/>
      <c r="AC32" s="640"/>
      <c r="AD32" s="641"/>
      <c r="AE32" s="383"/>
      <c r="AL32" s="386"/>
    </row>
    <row r="33" spans="1:38" ht="9.9499999999999993" customHeight="1">
      <c r="A33" s="529"/>
      <c r="B33" s="530"/>
      <c r="C33" s="448">
        <v>2</v>
      </c>
      <c r="D33" s="287"/>
      <c r="E33" s="442"/>
      <c r="F33" s="442"/>
      <c r="G33" s="285"/>
      <c r="H33" s="287"/>
      <c r="I33" s="285"/>
      <c r="J33" s="287"/>
      <c r="K33" s="442"/>
      <c r="L33" s="442"/>
      <c r="M33" s="442"/>
      <c r="N33" s="442"/>
      <c r="O33" s="442"/>
      <c r="P33" s="442"/>
      <c r="Q33" s="442"/>
      <c r="R33" s="442"/>
      <c r="S33" s="285"/>
      <c r="T33" s="287"/>
      <c r="U33" s="285"/>
      <c r="V33" s="441"/>
      <c r="W33" s="442"/>
      <c r="X33" s="526"/>
      <c r="Y33" s="526"/>
      <c r="Z33" s="440"/>
      <c r="AA33" s="640"/>
      <c r="AB33" s="640"/>
      <c r="AC33" s="640"/>
      <c r="AD33" s="641"/>
      <c r="AE33" s="383"/>
      <c r="AL33" s="386"/>
    </row>
    <row r="34" spans="1:38" ht="9.9499999999999993" customHeight="1" thickBot="1">
      <c r="A34" s="529"/>
      <c r="B34" s="530"/>
      <c r="C34" s="449">
        <v>3</v>
      </c>
      <c r="D34" s="288"/>
      <c r="E34" s="444"/>
      <c r="F34" s="444"/>
      <c r="G34" s="286"/>
      <c r="H34" s="288"/>
      <c r="I34" s="286"/>
      <c r="J34" s="288"/>
      <c r="K34" s="444"/>
      <c r="L34" s="444"/>
      <c r="M34" s="444"/>
      <c r="N34" s="444"/>
      <c r="O34" s="444"/>
      <c r="P34" s="444"/>
      <c r="Q34" s="444"/>
      <c r="R34" s="444"/>
      <c r="S34" s="286"/>
      <c r="T34" s="288"/>
      <c r="U34" s="286"/>
      <c r="V34" s="441"/>
      <c r="W34" s="442"/>
      <c r="X34" s="526"/>
      <c r="Y34" s="526"/>
      <c r="Z34" s="440"/>
      <c r="AA34" s="640"/>
      <c r="AB34" s="640"/>
      <c r="AC34" s="640"/>
      <c r="AD34" s="641"/>
      <c r="AE34" s="383"/>
      <c r="AL34" s="386"/>
    </row>
    <row r="35" spans="1:38" ht="9.9499999999999993" customHeight="1">
      <c r="A35" s="634"/>
      <c r="B35" s="635"/>
      <c r="C35" s="447">
        <v>1</v>
      </c>
      <c r="D35" s="461"/>
      <c r="E35" s="462"/>
      <c r="F35" s="462"/>
      <c r="G35" s="463"/>
      <c r="H35" s="461"/>
      <c r="I35" s="463"/>
      <c r="J35" s="461"/>
      <c r="K35" s="462"/>
      <c r="L35" s="462"/>
      <c r="M35" s="462"/>
      <c r="N35" s="462"/>
      <c r="O35" s="462"/>
      <c r="P35" s="462"/>
      <c r="Q35" s="462"/>
      <c r="R35" s="462"/>
      <c r="S35" s="463"/>
      <c r="T35" s="461"/>
      <c r="U35" s="463"/>
      <c r="V35" s="441"/>
      <c r="W35" s="442"/>
      <c r="X35" s="526"/>
      <c r="Y35" s="526"/>
      <c r="Z35" s="440"/>
      <c r="AA35" s="640"/>
      <c r="AB35" s="640"/>
      <c r="AC35" s="640"/>
      <c r="AD35" s="641"/>
      <c r="AE35" s="383"/>
      <c r="AL35" s="386"/>
    </row>
    <row r="36" spans="1:38" ht="9.9499999999999993" customHeight="1">
      <c r="A36" s="529"/>
      <c r="B36" s="530"/>
      <c r="C36" s="448">
        <v>2</v>
      </c>
      <c r="D36" s="287"/>
      <c r="E36" s="442"/>
      <c r="F36" s="442"/>
      <c r="G36" s="285"/>
      <c r="H36" s="287"/>
      <c r="I36" s="285"/>
      <c r="J36" s="287"/>
      <c r="K36" s="442"/>
      <c r="L36" s="442"/>
      <c r="M36" s="442"/>
      <c r="N36" s="442"/>
      <c r="O36" s="442"/>
      <c r="P36" s="442"/>
      <c r="Q36" s="442"/>
      <c r="R36" s="442"/>
      <c r="S36" s="285"/>
      <c r="T36" s="287"/>
      <c r="U36" s="285"/>
      <c r="V36" s="441"/>
      <c r="W36" s="442"/>
      <c r="X36" s="526"/>
      <c r="Y36" s="526"/>
      <c r="Z36" s="440"/>
      <c r="AA36" s="640"/>
      <c r="AB36" s="640"/>
      <c r="AC36" s="640"/>
      <c r="AD36" s="641"/>
      <c r="AE36" s="383"/>
      <c r="AL36" s="386"/>
    </row>
    <row r="37" spans="1:38" ht="9.9499999999999993" customHeight="1" thickBot="1">
      <c r="A37" s="636"/>
      <c r="B37" s="637"/>
      <c r="C37" s="449">
        <v>3</v>
      </c>
      <c r="D37" s="288"/>
      <c r="E37" s="444"/>
      <c r="F37" s="444"/>
      <c r="G37" s="286"/>
      <c r="H37" s="288"/>
      <c r="I37" s="286"/>
      <c r="J37" s="288"/>
      <c r="K37" s="444"/>
      <c r="L37" s="444"/>
      <c r="M37" s="444"/>
      <c r="N37" s="444"/>
      <c r="O37" s="444"/>
      <c r="P37" s="444"/>
      <c r="Q37" s="444"/>
      <c r="R37" s="444"/>
      <c r="S37" s="286"/>
      <c r="T37" s="288"/>
      <c r="U37" s="286"/>
      <c r="V37" s="441"/>
      <c r="W37" s="442"/>
      <c r="X37" s="526"/>
      <c r="Y37" s="526"/>
      <c r="Z37" s="440"/>
      <c r="AA37" s="640"/>
      <c r="AB37" s="640"/>
      <c r="AC37" s="640"/>
      <c r="AD37" s="641"/>
      <c r="AE37" s="383"/>
      <c r="AL37" s="386"/>
    </row>
    <row r="38" spans="1:38" ht="9.9499999999999993" customHeight="1">
      <c r="A38" s="634"/>
      <c r="B38" s="635"/>
      <c r="C38" s="447">
        <v>1</v>
      </c>
      <c r="D38" s="461"/>
      <c r="E38" s="462"/>
      <c r="F38" s="462"/>
      <c r="G38" s="463"/>
      <c r="H38" s="461"/>
      <c r="I38" s="463"/>
      <c r="J38" s="461"/>
      <c r="K38" s="462"/>
      <c r="L38" s="462"/>
      <c r="M38" s="462"/>
      <c r="N38" s="462"/>
      <c r="O38" s="462"/>
      <c r="P38" s="462"/>
      <c r="Q38" s="462"/>
      <c r="R38" s="462"/>
      <c r="S38" s="463"/>
      <c r="T38" s="461"/>
      <c r="U38" s="463"/>
      <c r="V38" s="441"/>
      <c r="W38" s="442"/>
      <c r="X38" s="526"/>
      <c r="Y38" s="526"/>
      <c r="Z38" s="440"/>
      <c r="AA38" s="640"/>
      <c r="AB38" s="640"/>
      <c r="AC38" s="640"/>
      <c r="AD38" s="641"/>
      <c r="AE38" s="383"/>
      <c r="AL38" s="386"/>
    </row>
    <row r="39" spans="1:38" ht="9.9499999999999993" customHeight="1">
      <c r="A39" s="529"/>
      <c r="B39" s="530"/>
      <c r="C39" s="448">
        <v>2</v>
      </c>
      <c r="D39" s="287"/>
      <c r="E39" s="442"/>
      <c r="F39" s="442"/>
      <c r="G39" s="285"/>
      <c r="H39" s="287"/>
      <c r="I39" s="285"/>
      <c r="J39" s="287"/>
      <c r="K39" s="442"/>
      <c r="L39" s="442"/>
      <c r="M39" s="442"/>
      <c r="N39" s="442"/>
      <c r="O39" s="442"/>
      <c r="P39" s="442"/>
      <c r="Q39" s="442"/>
      <c r="R39" s="442"/>
      <c r="S39" s="285"/>
      <c r="T39" s="287"/>
      <c r="U39" s="285"/>
      <c r="V39" s="441"/>
      <c r="W39" s="442"/>
      <c r="X39" s="526"/>
      <c r="Y39" s="526"/>
      <c r="Z39" s="440"/>
      <c r="AA39" s="640"/>
      <c r="AB39" s="640"/>
      <c r="AC39" s="640"/>
      <c r="AD39" s="641"/>
      <c r="AE39" s="383"/>
      <c r="AL39" s="386"/>
    </row>
    <row r="40" spans="1:38" ht="9.9499999999999993" customHeight="1" thickBot="1">
      <c r="A40" s="636"/>
      <c r="B40" s="637"/>
      <c r="C40" s="449">
        <v>3</v>
      </c>
      <c r="D40" s="288"/>
      <c r="E40" s="444"/>
      <c r="F40" s="444"/>
      <c r="G40" s="286"/>
      <c r="H40" s="288"/>
      <c r="I40" s="286"/>
      <c r="J40" s="288"/>
      <c r="K40" s="444"/>
      <c r="L40" s="444"/>
      <c r="M40" s="444"/>
      <c r="N40" s="444"/>
      <c r="O40" s="444"/>
      <c r="P40" s="444"/>
      <c r="Q40" s="444"/>
      <c r="R40" s="444"/>
      <c r="S40" s="286"/>
      <c r="T40" s="288"/>
      <c r="U40" s="286"/>
      <c r="V40" s="283"/>
      <c r="W40" s="444"/>
      <c r="X40" s="527"/>
      <c r="Y40" s="527"/>
      <c r="Z40" s="279"/>
      <c r="AA40" s="642"/>
      <c r="AB40" s="642"/>
      <c r="AC40" s="642"/>
      <c r="AD40" s="643"/>
      <c r="AE40" s="383"/>
      <c r="AL40" s="386"/>
    </row>
    <row r="41" spans="1:38" ht="5.25" customHeight="1">
      <c r="A41" s="620" t="s">
        <v>474</v>
      </c>
      <c r="B41" s="621"/>
      <c r="C41" s="621"/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2"/>
      <c r="T41" s="632" t="s">
        <v>40</v>
      </c>
      <c r="U41" s="598"/>
      <c r="V41" s="633"/>
      <c r="W41" s="633"/>
      <c r="X41" s="633"/>
      <c r="Y41" s="633"/>
      <c r="Z41" s="616" t="s">
        <v>475</v>
      </c>
      <c r="AA41" s="616"/>
      <c r="AB41" s="616"/>
      <c r="AC41" s="617"/>
      <c r="AD41" s="618" t="s">
        <v>46</v>
      </c>
      <c r="AE41" s="383"/>
      <c r="AL41" s="386"/>
    </row>
    <row r="42" spans="1:38" ht="9.9499999999999993" customHeight="1">
      <c r="A42" s="623"/>
      <c r="B42" s="624"/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5"/>
      <c r="T42" s="289" t="s">
        <v>44</v>
      </c>
      <c r="U42" s="630"/>
      <c r="V42" s="631"/>
      <c r="W42" s="8" t="s">
        <v>45</v>
      </c>
      <c r="X42" s="563"/>
      <c r="Y42" s="563"/>
      <c r="Z42" s="272"/>
      <c r="AA42" s="272"/>
      <c r="AB42" s="272"/>
      <c r="AC42" s="290"/>
      <c r="AD42" s="619"/>
      <c r="AE42" s="383"/>
      <c r="AL42" s="386"/>
    </row>
    <row r="43" spans="1:38" ht="9.9499999999999993" customHeight="1">
      <c r="A43" s="626"/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M43" s="624"/>
      <c r="N43" s="624"/>
      <c r="O43" s="624"/>
      <c r="P43" s="624"/>
      <c r="Q43" s="624"/>
      <c r="R43" s="624"/>
      <c r="S43" s="625"/>
      <c r="T43" s="291" t="s">
        <v>41</v>
      </c>
      <c r="U43" s="7" t="s">
        <v>42</v>
      </c>
      <c r="V43" s="7" t="s">
        <v>43</v>
      </c>
      <c r="W43" s="7" t="s">
        <v>41</v>
      </c>
      <c r="X43" s="7" t="s">
        <v>42</v>
      </c>
      <c r="Y43" s="7" t="s">
        <v>43</v>
      </c>
      <c r="Z43" s="7" t="s">
        <v>41</v>
      </c>
      <c r="AA43" s="7" t="s">
        <v>41</v>
      </c>
      <c r="AB43" s="7" t="s">
        <v>41</v>
      </c>
      <c r="AC43" s="292" t="s">
        <v>41</v>
      </c>
      <c r="AD43" s="296" t="s">
        <v>41</v>
      </c>
      <c r="AE43" s="383"/>
      <c r="AL43" s="386"/>
    </row>
    <row r="44" spans="1:38" ht="9.9499999999999993" customHeight="1" thickBot="1">
      <c r="A44" s="627"/>
      <c r="B44" s="628"/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9"/>
      <c r="T44" s="293"/>
      <c r="U44" s="294"/>
      <c r="V44" s="294"/>
      <c r="W44" s="294"/>
      <c r="X44" s="294"/>
      <c r="Y44" s="294"/>
      <c r="Z44" s="294"/>
      <c r="AA44" s="294"/>
      <c r="AB44" s="294"/>
      <c r="AC44" s="295"/>
      <c r="AD44" s="297"/>
      <c r="AE44" s="383"/>
      <c r="AL44" s="386"/>
    </row>
    <row r="45" spans="1:38" s="381" customFormat="1" ht="9.9499999999999993" customHeight="1">
      <c r="A45" s="395"/>
      <c r="B45" s="395"/>
      <c r="C45" s="395"/>
      <c r="D45" s="395"/>
      <c r="E45" s="395"/>
      <c r="F45" s="395"/>
      <c r="G45" s="395"/>
      <c r="H45" s="395"/>
      <c r="I45" s="395"/>
      <c r="J45" s="395"/>
      <c r="K45" s="395"/>
      <c r="L45" s="395"/>
      <c r="M45" s="395"/>
      <c r="N45" s="395"/>
      <c r="O45" s="395"/>
      <c r="P45" s="395"/>
      <c r="Q45" s="395"/>
      <c r="R45" s="395"/>
      <c r="S45" s="395"/>
      <c r="T45" s="383"/>
      <c r="U45" s="383"/>
      <c r="V45" s="383"/>
      <c r="W45" s="383"/>
      <c r="X45" s="383"/>
      <c r="Y45" s="383"/>
      <c r="Z45" s="383"/>
      <c r="AA45" s="383"/>
      <c r="AB45" s="383"/>
      <c r="AC45" s="383"/>
      <c r="AD45" s="383"/>
      <c r="AE45" s="383"/>
      <c r="AL45" s="386"/>
    </row>
    <row r="46" spans="1:38" s="381" customFormat="1" ht="9.9499999999999993" customHeight="1">
      <c r="A46" s="395"/>
      <c r="B46" s="395"/>
      <c r="C46" s="395"/>
      <c r="D46" s="395"/>
      <c r="E46" s="395"/>
      <c r="F46" s="395"/>
      <c r="G46" s="395"/>
      <c r="H46" s="395"/>
      <c r="I46" s="395"/>
      <c r="J46" s="395"/>
      <c r="K46" s="395"/>
      <c r="L46" s="395"/>
      <c r="M46" s="395"/>
      <c r="N46" s="395"/>
      <c r="O46" s="395"/>
      <c r="P46" s="395"/>
      <c r="Q46" s="395"/>
      <c r="R46" s="395"/>
      <c r="S46" s="395"/>
      <c r="T46" s="383"/>
      <c r="U46" s="383"/>
      <c r="V46" s="383"/>
      <c r="W46" s="383"/>
      <c r="X46" s="383"/>
      <c r="Y46" s="383"/>
      <c r="Z46" s="383"/>
      <c r="AA46" s="383"/>
      <c r="AB46" s="383"/>
      <c r="AC46" s="383"/>
      <c r="AD46" s="383"/>
      <c r="AE46" s="383"/>
      <c r="AL46" s="386"/>
    </row>
    <row r="47" spans="1:38" s="381" customFormat="1" ht="9.9499999999999993" customHeight="1">
      <c r="A47" s="383"/>
      <c r="B47" s="383"/>
      <c r="C47" s="383"/>
      <c r="D47" s="383"/>
      <c r="E47" s="383"/>
      <c r="F47" s="383"/>
      <c r="G47" s="383"/>
      <c r="H47" s="383"/>
      <c r="I47" s="383"/>
      <c r="J47" s="383"/>
      <c r="K47" s="383"/>
      <c r="L47" s="383"/>
      <c r="M47" s="383"/>
      <c r="N47" s="383"/>
      <c r="O47" s="383"/>
      <c r="P47" s="383"/>
      <c r="Q47" s="383"/>
      <c r="R47" s="383"/>
      <c r="S47" s="383"/>
      <c r="T47" s="383"/>
      <c r="U47" s="383"/>
      <c r="V47" s="383"/>
      <c r="W47" s="383"/>
      <c r="X47" s="383"/>
      <c r="Y47" s="383"/>
      <c r="Z47" s="383"/>
      <c r="AA47" s="383"/>
      <c r="AB47" s="383"/>
      <c r="AC47" s="383"/>
      <c r="AD47" s="383"/>
      <c r="AE47" s="383"/>
      <c r="AL47" s="386"/>
    </row>
    <row r="48" spans="1:38" s="381" customFormat="1" ht="9.9499999999999993" customHeight="1">
      <c r="AL48" s="386"/>
    </row>
    <row r="49" spans="38:38" s="381" customFormat="1" ht="9.9499999999999993" customHeight="1">
      <c r="AL49" s="386"/>
    </row>
    <row r="50" spans="38:38" s="381" customFormat="1" ht="9.9499999999999993" customHeight="1">
      <c r="AL50" s="386"/>
    </row>
    <row r="51" spans="38:38" s="381" customFormat="1" ht="9.9499999999999993" customHeight="1">
      <c r="AL51" s="386"/>
    </row>
    <row r="52" spans="38:38" s="381" customFormat="1" ht="9.9499999999999993" customHeight="1">
      <c r="AL52" s="386"/>
    </row>
    <row r="53" spans="38:38" s="381" customFormat="1" ht="9.9499999999999993" customHeight="1"/>
    <row r="54" spans="38:38" s="381" customFormat="1" ht="9.9499999999999993" customHeight="1"/>
    <row r="55" spans="38:38" s="381" customFormat="1" ht="9.9499999999999993" customHeight="1"/>
    <row r="56" spans="38:38" s="381" customFormat="1" ht="9.9499999999999993" customHeight="1"/>
    <row r="57" spans="38:38" s="381" customFormat="1" ht="9.9499999999999993" customHeight="1"/>
    <row r="58" spans="38:38" s="381" customFormat="1" ht="9.9499999999999993" customHeight="1"/>
    <row r="59" spans="38:38" s="381" customFormat="1" ht="9.9499999999999993" customHeight="1"/>
    <row r="60" spans="38:38" s="381" customFormat="1" ht="9.9499999999999993" customHeight="1"/>
    <row r="61" spans="38:38" s="381" customFormat="1" ht="9.9499999999999993" customHeight="1"/>
    <row r="62" spans="38:38" s="381" customFormat="1" ht="9.9499999999999993" customHeight="1"/>
    <row r="63" spans="38:38" s="381" customFormat="1" ht="9.9499999999999993" customHeight="1"/>
    <row r="64" spans="38:38" s="381" customFormat="1" ht="9.9499999999999993" customHeight="1"/>
    <row r="65" s="381" customFormat="1" ht="9.9499999999999993" customHeight="1"/>
    <row r="66" s="381" customFormat="1" ht="9.9499999999999993" customHeight="1"/>
    <row r="67" s="381" customFormat="1" ht="9.9499999999999993" customHeight="1"/>
    <row r="68" s="381" customFormat="1" ht="9.9499999999999993" customHeight="1"/>
    <row r="69" s="381" customFormat="1" ht="9.9499999999999993" customHeight="1"/>
    <row r="70" s="381" customFormat="1" ht="9.9499999999999993" customHeight="1"/>
    <row r="71" s="381" customFormat="1" ht="9.9499999999999993" customHeight="1"/>
    <row r="72" s="381" customFormat="1" ht="9.9499999999999993" customHeight="1"/>
    <row r="73" s="381" customFormat="1" ht="9.9499999999999993" customHeight="1"/>
    <row r="74" s="381" customFormat="1" ht="9.9499999999999993" customHeight="1"/>
    <row r="75" s="381" customFormat="1" ht="9.9499999999999993" customHeight="1"/>
    <row r="76" s="381" customFormat="1" ht="9.9499999999999993" customHeight="1"/>
    <row r="77" s="381" customFormat="1" ht="9.9499999999999993" customHeight="1"/>
    <row r="78" s="381" customFormat="1" ht="9.9499999999999993" customHeight="1"/>
    <row r="79" s="381" customFormat="1" ht="9.9499999999999993" customHeight="1"/>
    <row r="80" s="381" customFormat="1" ht="9.9499999999999993" customHeight="1"/>
    <row r="81" s="381" customFormat="1" ht="9.9499999999999993" customHeight="1"/>
    <row r="82" s="381" customFormat="1" ht="9.9499999999999993" customHeight="1"/>
    <row r="83" s="381" customFormat="1" ht="9.9499999999999993" customHeight="1"/>
    <row r="84" s="381" customFormat="1" ht="9.9499999999999993" customHeight="1"/>
    <row r="85" s="381" customFormat="1" ht="9.9499999999999993" customHeight="1"/>
    <row r="86" s="381" customFormat="1" ht="9.9499999999999993" customHeight="1"/>
    <row r="87" s="381" customFormat="1" ht="9.9499999999999993" customHeight="1"/>
    <row r="88" s="381" customFormat="1" ht="9.9499999999999993" customHeight="1"/>
    <row r="89" s="381" customFormat="1" ht="9.9499999999999993" customHeight="1"/>
    <row r="90" s="381" customFormat="1" ht="9.9499999999999993" customHeight="1"/>
    <row r="91" s="381" customFormat="1" ht="9.9499999999999993" customHeight="1"/>
    <row r="92" s="381" customFormat="1" ht="9.9499999999999993" customHeight="1"/>
    <row r="93" s="381" customFormat="1" ht="9.9499999999999993" customHeight="1"/>
    <row r="94" s="381" customFormat="1" ht="9.9499999999999993" customHeight="1"/>
    <row r="95" s="381" customFormat="1" ht="9.9499999999999993" customHeight="1"/>
    <row r="96" s="381" customFormat="1" ht="9.9499999999999993" customHeight="1"/>
    <row r="97" s="381" customFormat="1" ht="9.9499999999999993" customHeight="1"/>
    <row r="98" s="381" customFormat="1" ht="9.9499999999999993" customHeight="1"/>
    <row r="99" s="381" customFormat="1" ht="9.9499999999999993" customHeight="1"/>
    <row r="100" s="381" customFormat="1" ht="9.9499999999999993" customHeight="1"/>
    <row r="101" s="381" customFormat="1" ht="9.9499999999999993" customHeight="1"/>
    <row r="102" s="381" customFormat="1" ht="9.9499999999999993" customHeight="1"/>
    <row r="103" s="381" customFormat="1" ht="9.9499999999999993" customHeight="1"/>
    <row r="104" s="381" customFormat="1" ht="9.9499999999999993" customHeight="1"/>
    <row r="105" s="381" customFormat="1" ht="9.9499999999999993" customHeight="1"/>
    <row r="106" s="381" customFormat="1" ht="9.9499999999999993" customHeight="1"/>
    <row r="107" s="381" customFormat="1" ht="9.9499999999999993" customHeight="1"/>
    <row r="108" s="381" customFormat="1" ht="9.9499999999999993" customHeight="1"/>
    <row r="109" s="381" customFormat="1" ht="9.9499999999999993" customHeight="1"/>
    <row r="110" s="381" customFormat="1" ht="9.9499999999999993" customHeight="1"/>
    <row r="111" s="381" customFormat="1" ht="9.9499999999999993" customHeight="1"/>
    <row r="112" s="381" customFormat="1" ht="9.9499999999999993" customHeight="1"/>
    <row r="113" s="381" customFormat="1" ht="9.9499999999999993" customHeight="1"/>
    <row r="114" s="381" customFormat="1" ht="9.9499999999999993" customHeight="1"/>
    <row r="115" s="381" customFormat="1" ht="9.9499999999999993" customHeight="1"/>
    <row r="116" s="381" customFormat="1" ht="9.9499999999999993" customHeight="1"/>
    <row r="117" s="381" customFormat="1" ht="9.9499999999999993" customHeight="1"/>
    <row r="118" s="381" customFormat="1" ht="9.9499999999999993" customHeight="1"/>
    <row r="119" s="381" customFormat="1" ht="9.9499999999999993" customHeight="1"/>
    <row r="120" s="381" customFormat="1" ht="9.9499999999999993" customHeight="1"/>
    <row r="121" s="381" customFormat="1" ht="9.9499999999999993" customHeight="1"/>
    <row r="122" s="381" customFormat="1" ht="9.9499999999999993" customHeight="1"/>
    <row r="123" s="381" customFormat="1" ht="9.9499999999999993" customHeight="1"/>
    <row r="124" s="381" customFormat="1" ht="9.9499999999999993" customHeight="1"/>
    <row r="125" s="381" customFormat="1" ht="9.9499999999999993" customHeight="1"/>
    <row r="126" s="381" customFormat="1" ht="9.9499999999999993" customHeight="1"/>
    <row r="127" s="381" customFormat="1" ht="9.9499999999999993" customHeight="1"/>
    <row r="128" s="381" customFormat="1" ht="9.9499999999999993" customHeight="1"/>
    <row r="129" s="381" customFormat="1" ht="9.9499999999999993" customHeight="1"/>
    <row r="130" s="381" customFormat="1" ht="9.9499999999999993" customHeight="1"/>
    <row r="131" s="381" customFormat="1" ht="9.9499999999999993" customHeight="1"/>
    <row r="132" s="381" customFormat="1" ht="9.9499999999999993" customHeight="1"/>
    <row r="133" s="381" customFormat="1" ht="9.9499999999999993" customHeight="1"/>
    <row r="134" s="381" customFormat="1" ht="9.9499999999999993" customHeight="1"/>
    <row r="135" s="381" customFormat="1" ht="9.9499999999999993" customHeight="1"/>
    <row r="136" s="381" customFormat="1" ht="9.9499999999999993" customHeight="1"/>
    <row r="137" s="381" customFormat="1" ht="9.9499999999999993" customHeight="1"/>
    <row r="138" s="381" customFormat="1" ht="9.9499999999999993" customHeight="1"/>
    <row r="139" s="381" customFormat="1" ht="9.9499999999999993" customHeight="1"/>
    <row r="140" s="381" customFormat="1" ht="9.9499999999999993" customHeight="1"/>
    <row r="141" s="381" customFormat="1" ht="9.9499999999999993" customHeight="1"/>
    <row r="142" s="381" customFormat="1" ht="9.9499999999999993" customHeight="1"/>
    <row r="143" s="381" customFormat="1" ht="9.9499999999999993" customHeight="1"/>
    <row r="144" s="381" customFormat="1" ht="9.9499999999999993" customHeight="1"/>
    <row r="145" s="381" customFormat="1" ht="9.9499999999999993" customHeight="1"/>
    <row r="146" s="381" customFormat="1" ht="9.9499999999999993" customHeight="1"/>
    <row r="147" s="381" customFormat="1" ht="9.9499999999999993" customHeight="1"/>
    <row r="148" s="381" customFormat="1" ht="9.9499999999999993" customHeight="1"/>
    <row r="149" s="381" customFormat="1" ht="9.9499999999999993" customHeight="1"/>
    <row r="150" s="381" customFormat="1" ht="9.9499999999999993" customHeight="1"/>
    <row r="151" s="381" customFormat="1" ht="9.9499999999999993" customHeight="1"/>
    <row r="152" s="381" customFormat="1" ht="9.9499999999999993" customHeight="1"/>
    <row r="153" s="381" customFormat="1" ht="9.9499999999999993" customHeight="1"/>
    <row r="154" s="381" customFormat="1" ht="9.9499999999999993" customHeight="1"/>
    <row r="155" s="381" customFormat="1" ht="9.9499999999999993" customHeight="1"/>
    <row r="156" s="381" customFormat="1" ht="9.9499999999999993" customHeight="1"/>
    <row r="157" s="381" customFormat="1" ht="9.9499999999999993" customHeight="1"/>
    <row r="158" s="381" customFormat="1" ht="9.9499999999999993" customHeight="1"/>
  </sheetData>
  <sheetProtection selectLockedCells="1"/>
  <mergeCells count="77">
    <mergeCell ref="A29:B31"/>
    <mergeCell ref="A17:B19"/>
    <mergeCell ref="A35:B37"/>
    <mergeCell ref="A38:B40"/>
    <mergeCell ref="AA18:AD40"/>
    <mergeCell ref="A32:B34"/>
    <mergeCell ref="AA17:AD17"/>
    <mergeCell ref="A23:B25"/>
    <mergeCell ref="A20:B22"/>
    <mergeCell ref="A26:B28"/>
    <mergeCell ref="Z41:AC41"/>
    <mergeCell ref="AD41:AD42"/>
    <mergeCell ref="A41:S41"/>
    <mergeCell ref="A42:S44"/>
    <mergeCell ref="U42:V42"/>
    <mergeCell ref="X42:Y42"/>
    <mergeCell ref="T41:Y41"/>
    <mergeCell ref="X4:Z4"/>
    <mergeCell ref="G1:M2"/>
    <mergeCell ref="A1:F2"/>
    <mergeCell ref="AA2:AB2"/>
    <mergeCell ref="AC2:AD2"/>
    <mergeCell ref="AA1:AB1"/>
    <mergeCell ref="AC1:AD1"/>
    <mergeCell ref="N2:W2"/>
    <mergeCell ref="N1:W1"/>
    <mergeCell ref="J3:T3"/>
    <mergeCell ref="A3:G3"/>
    <mergeCell ref="H3:I3"/>
    <mergeCell ref="U3:W3"/>
    <mergeCell ref="X3:Z3"/>
    <mergeCell ref="AA3:AD3"/>
    <mergeCell ref="A4:G4"/>
    <mergeCell ref="A5:T5"/>
    <mergeCell ref="A7:E7"/>
    <mergeCell ref="A8:E8"/>
    <mergeCell ref="F7:G7"/>
    <mergeCell ref="F8:G8"/>
    <mergeCell ref="AA6:AD6"/>
    <mergeCell ref="T7:U8"/>
    <mergeCell ref="A6:T6"/>
    <mergeCell ref="J7:S7"/>
    <mergeCell ref="J8:K8"/>
    <mergeCell ref="Z7:AD8"/>
    <mergeCell ref="V7:Y8"/>
    <mergeCell ref="H4:I4"/>
    <mergeCell ref="J4:T4"/>
    <mergeCell ref="AA13:AB13"/>
    <mergeCell ref="U6:V6"/>
    <mergeCell ref="U5:V5"/>
    <mergeCell ref="U4:W4"/>
    <mergeCell ref="AA4:AD4"/>
    <mergeCell ref="P8:Q8"/>
    <mergeCell ref="R8:S8"/>
    <mergeCell ref="H7:I7"/>
    <mergeCell ref="H8:I8"/>
    <mergeCell ref="L8:M8"/>
    <mergeCell ref="N8:O8"/>
    <mergeCell ref="W6:Z6"/>
    <mergeCell ref="W5:Z5"/>
    <mergeCell ref="AA5:AD5"/>
    <mergeCell ref="A14:B16"/>
    <mergeCell ref="A11:B13"/>
    <mergeCell ref="V9:Y9"/>
    <mergeCell ref="A9:B10"/>
    <mergeCell ref="V10:Z10"/>
    <mergeCell ref="Z9:AD9"/>
    <mergeCell ref="AC12:AD12"/>
    <mergeCell ref="AA15:AB15"/>
    <mergeCell ref="AA16:AB16"/>
    <mergeCell ref="AC14:AD14"/>
    <mergeCell ref="AC15:AD15"/>
    <mergeCell ref="AC16:AD16"/>
    <mergeCell ref="AA10:AD11"/>
    <mergeCell ref="AA12:AB12"/>
    <mergeCell ref="AC13:AD13"/>
    <mergeCell ref="AA14:AB14"/>
  </mergeCells>
  <dataValidations count="15">
    <dataValidation type="list" allowBlank="1" showInputMessage="1" showErrorMessage="1" sqref="U4">
      <formula1>District</formula1>
    </dataValidation>
    <dataValidation type="list" allowBlank="1" showInputMessage="1" showErrorMessage="1" sqref="X4">
      <formula1>TSA</formula1>
    </dataValidation>
    <dataValidation type="list" allowBlank="1" showInputMessage="1" showErrorMessage="1" sqref="X2">
      <formula1>Year</formula1>
    </dataValidation>
    <dataValidation type="list" allowBlank="1" showInputMessage="1" showErrorMessage="1" sqref="Y2">
      <formula1>Month</formula1>
    </dataValidation>
    <dataValidation type="list" allowBlank="1" showInputMessage="1" showErrorMessage="1" sqref="Z2">
      <formula1>Day</formula1>
    </dataValidation>
    <dataValidation type="list" allowBlank="1" showInputMessage="1" showErrorMessage="1" sqref="AA4">
      <formula1>BEC</formula1>
    </dataValidation>
    <dataValidation type="whole" errorStyle="warning" allowBlank="1" showInputMessage="1" showErrorMessage="1" errorTitle="Integer expected" error="This value is either not an integer or seems too high." sqref="V11 D10:U40">
      <formula1>1</formula1>
      <formula2>100</formula2>
    </dataValidation>
    <dataValidation type="decimal" errorStyle="warning" allowBlank="1" showInputMessage="1" showErrorMessage="1" errorTitle="Data Entry Error" error="This value seems too high." sqref="X12:Y25 X32:Y34">
      <formula1>0</formula1>
      <formula2>50</formula2>
    </dataValidation>
    <dataValidation type="decimal" errorStyle="warning" allowBlank="1" showInputMessage="1" showErrorMessage="1" errorTitle="Data Entry Error" error="This value seems to high." sqref="AC14:AD15">
      <formula1>0</formula1>
      <formula2>50</formula2>
    </dataValidation>
    <dataValidation type="whole" errorStyle="warning" allowBlank="1" showInputMessage="1" showErrorMessage="1" errorTitle="Data Entry Error" error="This value seems too high." sqref="AC16:AD16">
      <formula1>0</formula1>
      <formula2>50</formula2>
    </dataValidation>
    <dataValidation type="whole" errorStyle="warning" allowBlank="1" showInputMessage="1" showErrorMessage="1" errorTitle="Data Entry Error" error="The UTM Easting seems incorrect." sqref="W6:Z6">
      <formula1>280000</formula1>
      <formula2>719000</formula2>
    </dataValidation>
    <dataValidation type="list" allowBlank="1" showInputMessage="1" showErrorMessage="1" sqref="U6">
      <formula1>UTM</formula1>
    </dataValidation>
    <dataValidation type="whole" errorStyle="warning" allowBlank="1" showInputMessage="1" showErrorMessage="1" errorTitle="Data Entry Error" error="This UTM Northing seems incorrect." sqref="AA6:AD6">
      <formula1>5350000</formula1>
      <formula2>6660000</formula2>
    </dataValidation>
    <dataValidation type="list" allowBlank="1" showInputMessage="1" showErrorMessage="1" sqref="W12:W40 X42:AC42 U42:V42 AC12:AD12 A11:B40">
      <formula1>TreeSpecies</formula1>
    </dataValidation>
    <dataValidation errorStyle="warning" operator="equal" allowBlank="1" showInputMessage="1" showErrorMessage="1" errorTitle="Integer expected" error="This value is either not an integer or seems too high." sqref="V12:V40"/>
  </dataValidations>
  <pageMargins left="0.70866141732283472" right="0.70866141732283472" top="0.74803149606299213" bottom="0.74803149606299213" header="0.31496062992125984" footer="0.31496062992125984"/>
  <pageSetup scale="120" orientation="portrait" r:id="rId1"/>
  <headerFooter>
    <oddHeader>&amp;L&amp;F&amp;C&amp;A&amp;RPrint Date: 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F158"/>
  <sheetViews>
    <sheetView zoomScale="150" zoomScaleNormal="150" workbookViewId="0">
      <selection activeCell="V12" sqref="V12"/>
    </sheetView>
  </sheetViews>
  <sheetFormatPr defaultRowHeight="9.9499999999999993" customHeight="1"/>
  <cols>
    <col min="1" max="1" width="2.7109375" style="1" customWidth="1"/>
    <col min="2" max="2" width="2.42578125" style="1" customWidth="1"/>
    <col min="3" max="3" width="4.28515625" style="1" customWidth="1"/>
    <col min="4" max="4" width="2.42578125" style="1" customWidth="1"/>
    <col min="5" max="5" width="2.7109375" style="1" customWidth="1"/>
    <col min="6" max="9" width="2.5703125" style="1" customWidth="1"/>
    <col min="10" max="19" width="2.42578125" style="1" bestFit="1" customWidth="1"/>
    <col min="20" max="21" width="2.7109375" style="1" customWidth="1"/>
    <col min="22" max="26" width="2.5703125" style="1" customWidth="1"/>
    <col min="27" max="30" width="2.7109375" style="1" customWidth="1"/>
    <col min="31" max="58" width="9.140625" style="382"/>
    <col min="59" max="16384" width="9.140625" style="1"/>
  </cols>
  <sheetData>
    <row r="1" spans="1:58" ht="5.25" customHeight="1">
      <c r="A1" s="603"/>
      <c r="B1" s="604"/>
      <c r="C1" s="604"/>
      <c r="D1" s="604"/>
      <c r="E1" s="604"/>
      <c r="F1" s="604"/>
      <c r="G1" s="601" t="s">
        <v>39</v>
      </c>
      <c r="H1" s="601"/>
      <c r="I1" s="601"/>
      <c r="J1" s="601"/>
      <c r="K1" s="601"/>
      <c r="L1" s="601"/>
      <c r="M1" s="601"/>
      <c r="N1" s="609" t="s">
        <v>473</v>
      </c>
      <c r="O1" s="612"/>
      <c r="P1" s="612"/>
      <c r="Q1" s="612"/>
      <c r="R1" s="612"/>
      <c r="S1" s="612"/>
      <c r="T1" s="612"/>
      <c r="U1" s="612"/>
      <c r="V1" s="612"/>
      <c r="W1" s="612"/>
      <c r="X1" s="278" t="s">
        <v>34</v>
      </c>
      <c r="Y1" s="278" t="s">
        <v>35</v>
      </c>
      <c r="Z1" s="278" t="s">
        <v>36</v>
      </c>
      <c r="AA1" s="609" t="s">
        <v>37</v>
      </c>
      <c r="AB1" s="609"/>
      <c r="AC1" s="609" t="s">
        <v>38</v>
      </c>
      <c r="AD1" s="610"/>
      <c r="AE1" s="383"/>
    </row>
    <row r="2" spans="1:58" ht="9.9499999999999993" customHeight="1">
      <c r="A2" s="605"/>
      <c r="B2" s="606"/>
      <c r="C2" s="606"/>
      <c r="D2" s="606"/>
      <c r="E2" s="606"/>
      <c r="F2" s="606"/>
      <c r="G2" s="602"/>
      <c r="H2" s="602"/>
      <c r="I2" s="602"/>
      <c r="J2" s="602"/>
      <c r="K2" s="602"/>
      <c r="L2" s="602"/>
      <c r="M2" s="602"/>
      <c r="N2" s="611">
        <f>'Plot (1)'!N2:W2</f>
        <v>0</v>
      </c>
      <c r="O2" s="611"/>
      <c r="P2" s="611"/>
      <c r="Q2" s="611"/>
      <c r="R2" s="611"/>
      <c r="S2" s="611"/>
      <c r="T2" s="611"/>
      <c r="U2" s="611"/>
      <c r="V2" s="611"/>
      <c r="W2" s="611"/>
      <c r="X2" s="271">
        <f>'Plot (1)'!X2</f>
        <v>0</v>
      </c>
      <c r="Y2" s="271">
        <f>'Plot (1)'!Y2</f>
        <v>0</v>
      </c>
      <c r="Z2" s="271">
        <f>'Plot (1)'!Z2</f>
        <v>0</v>
      </c>
      <c r="AA2" s="654">
        <v>2</v>
      </c>
      <c r="AB2" s="654"/>
      <c r="AC2" s="654">
        <v>10</v>
      </c>
      <c r="AD2" s="655"/>
      <c r="AE2" s="383"/>
    </row>
    <row r="3" spans="1:58" s="2" customFormat="1" ht="5.25" customHeight="1">
      <c r="A3" s="613" t="s">
        <v>33</v>
      </c>
      <c r="B3" s="574"/>
      <c r="C3" s="574"/>
      <c r="D3" s="574"/>
      <c r="E3" s="574"/>
      <c r="F3" s="574"/>
      <c r="G3" s="574"/>
      <c r="H3" s="573" t="s">
        <v>32</v>
      </c>
      <c r="I3" s="573"/>
      <c r="J3" s="573" t="s">
        <v>31</v>
      </c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3" t="s">
        <v>30</v>
      </c>
      <c r="V3" s="573"/>
      <c r="W3" s="573"/>
      <c r="X3" s="573" t="s">
        <v>28</v>
      </c>
      <c r="Y3" s="573"/>
      <c r="Z3" s="573"/>
      <c r="AA3" s="573" t="s">
        <v>29</v>
      </c>
      <c r="AB3" s="574"/>
      <c r="AC3" s="574"/>
      <c r="AD3" s="575"/>
      <c r="AE3" s="384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393"/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  <c r="BD3" s="393"/>
      <c r="BE3" s="393"/>
      <c r="BF3" s="393"/>
    </row>
    <row r="4" spans="1:58" ht="9.9499999999999993" customHeight="1">
      <c r="A4" s="614">
        <f>'Plot (1)'!A4:G4</f>
        <v>0</v>
      </c>
      <c r="B4" s="558"/>
      <c r="C4" s="558"/>
      <c r="D4" s="558"/>
      <c r="E4" s="558"/>
      <c r="F4" s="558"/>
      <c r="G4" s="558"/>
      <c r="H4" s="563">
        <f>'Plot (1)'!H4:I4</f>
        <v>0</v>
      </c>
      <c r="I4" s="563"/>
      <c r="J4" s="563">
        <f>'Plot (1)'!J4:T4</f>
        <v>0</v>
      </c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>
        <f>'Plot (1)'!U4:W4</f>
        <v>0</v>
      </c>
      <c r="V4" s="563"/>
      <c r="W4" s="563"/>
      <c r="X4" s="563">
        <f>'Plot (1)'!X4:Z4</f>
        <v>0</v>
      </c>
      <c r="Y4" s="563"/>
      <c r="Z4" s="563"/>
      <c r="AA4" s="563">
        <f>'Plot (1)'!AA4:AD4</f>
        <v>0</v>
      </c>
      <c r="AB4" s="563"/>
      <c r="AC4" s="563"/>
      <c r="AD4" s="656"/>
      <c r="AE4" s="383"/>
    </row>
    <row r="5" spans="1:58" ht="5.25" customHeight="1">
      <c r="A5" s="595" t="s">
        <v>14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61" t="s">
        <v>25</v>
      </c>
      <c r="V5" s="562"/>
      <c r="W5" s="573" t="s">
        <v>26</v>
      </c>
      <c r="X5" s="573"/>
      <c r="Y5" s="573"/>
      <c r="Z5" s="573"/>
      <c r="AA5" s="573" t="s">
        <v>27</v>
      </c>
      <c r="AB5" s="574"/>
      <c r="AC5" s="574"/>
      <c r="AD5" s="575"/>
      <c r="AE5" s="383"/>
    </row>
    <row r="6" spans="1:58" ht="9.75" customHeight="1" thickBot="1">
      <c r="A6" s="580"/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657">
        <f>'Plot (1)'!U6:V6</f>
        <v>0</v>
      </c>
      <c r="V6" s="658"/>
      <c r="W6" s="539"/>
      <c r="X6" s="539"/>
      <c r="Y6" s="539"/>
      <c r="Z6" s="539"/>
      <c r="AA6" s="539"/>
      <c r="AB6" s="540"/>
      <c r="AC6" s="540"/>
      <c r="AD6" s="541"/>
      <c r="AE6" s="383"/>
    </row>
    <row r="7" spans="1:58" ht="5.25" customHeight="1">
      <c r="A7" s="597" t="s">
        <v>476</v>
      </c>
      <c r="B7" s="598"/>
      <c r="C7" s="598"/>
      <c r="D7" s="598"/>
      <c r="E7" s="598"/>
      <c r="F7" s="569" t="s">
        <v>11</v>
      </c>
      <c r="G7" s="570"/>
      <c r="H7" s="569" t="s">
        <v>479</v>
      </c>
      <c r="I7" s="570"/>
      <c r="J7" s="582" t="s">
        <v>12</v>
      </c>
      <c r="K7" s="583"/>
      <c r="L7" s="583"/>
      <c r="M7" s="583"/>
      <c r="N7" s="583"/>
      <c r="O7" s="583"/>
      <c r="P7" s="583"/>
      <c r="Q7" s="583"/>
      <c r="R7" s="583"/>
      <c r="S7" s="584"/>
      <c r="T7" s="576" t="s">
        <v>13</v>
      </c>
      <c r="U7" s="577"/>
      <c r="V7" s="591" t="s">
        <v>23</v>
      </c>
      <c r="W7" s="591"/>
      <c r="X7" s="591"/>
      <c r="Y7" s="592"/>
      <c r="Z7" s="586">
        <f>'Plot (1)'!Z7:AD8</f>
        <v>0</v>
      </c>
      <c r="AA7" s="587"/>
      <c r="AB7" s="587"/>
      <c r="AC7" s="587"/>
      <c r="AD7" s="588"/>
      <c r="AE7" s="383"/>
    </row>
    <row r="8" spans="1:58" ht="8.25" customHeight="1" thickBot="1">
      <c r="A8" s="599">
        <v>2</v>
      </c>
      <c r="B8" s="600"/>
      <c r="C8" s="600"/>
      <c r="D8" s="600"/>
      <c r="E8" s="600"/>
      <c r="F8" s="571">
        <f>'Plot (1)'!F8:G8</f>
        <v>0</v>
      </c>
      <c r="G8" s="572"/>
      <c r="H8" s="571">
        <f>'Plot (1)'!H8:I8</f>
        <v>0</v>
      </c>
      <c r="I8" s="572"/>
      <c r="J8" s="652"/>
      <c r="K8" s="653"/>
      <c r="L8" s="653"/>
      <c r="M8" s="653"/>
      <c r="N8" s="567"/>
      <c r="O8" s="567"/>
      <c r="P8" s="567"/>
      <c r="Q8" s="567"/>
      <c r="R8" s="567"/>
      <c r="S8" s="568"/>
      <c r="T8" s="578"/>
      <c r="U8" s="579"/>
      <c r="V8" s="593"/>
      <c r="W8" s="593"/>
      <c r="X8" s="593"/>
      <c r="Y8" s="594"/>
      <c r="Z8" s="589"/>
      <c r="AA8" s="589"/>
      <c r="AB8" s="589"/>
      <c r="AC8" s="589"/>
      <c r="AD8" s="590"/>
      <c r="AE8" s="383"/>
    </row>
    <row r="9" spans="1:58" ht="11.25" customHeight="1" thickBot="1">
      <c r="A9" s="533" t="s">
        <v>2</v>
      </c>
      <c r="B9" s="534"/>
      <c r="C9" s="284" t="s">
        <v>0</v>
      </c>
      <c r="D9" s="431" t="s">
        <v>3</v>
      </c>
      <c r="E9" s="431" t="s">
        <v>4</v>
      </c>
      <c r="F9" s="431" t="s">
        <v>5</v>
      </c>
      <c r="G9" s="432" t="s">
        <v>6</v>
      </c>
      <c r="H9" s="433" t="s">
        <v>7</v>
      </c>
      <c r="I9" s="434" t="s">
        <v>8</v>
      </c>
      <c r="J9" s="435" t="s">
        <v>9</v>
      </c>
      <c r="K9" s="436" t="s">
        <v>10</v>
      </c>
      <c r="L9" s="436" t="s">
        <v>9</v>
      </c>
      <c r="M9" s="436" t="s">
        <v>10</v>
      </c>
      <c r="N9" s="436" t="s">
        <v>9</v>
      </c>
      <c r="O9" s="436" t="s">
        <v>10</v>
      </c>
      <c r="P9" s="436" t="s">
        <v>9</v>
      </c>
      <c r="Q9" s="436" t="s">
        <v>10</v>
      </c>
      <c r="R9" s="436" t="s">
        <v>9</v>
      </c>
      <c r="S9" s="437" t="s">
        <v>10</v>
      </c>
      <c r="T9" s="443" t="s">
        <v>7</v>
      </c>
      <c r="U9" s="467" t="s">
        <v>8</v>
      </c>
      <c r="V9" s="531" t="s">
        <v>24</v>
      </c>
      <c r="W9" s="531"/>
      <c r="X9" s="531"/>
      <c r="Y9" s="532"/>
      <c r="Z9" s="539">
        <f>'Plot (1)'!Z9:AD9</f>
        <v>0</v>
      </c>
      <c r="AA9" s="540"/>
      <c r="AB9" s="540"/>
      <c r="AC9" s="540"/>
      <c r="AD9" s="541"/>
      <c r="AE9" s="383"/>
    </row>
    <row r="10" spans="1:58" ht="9.9499999999999993" customHeight="1" thickBot="1">
      <c r="A10" s="535"/>
      <c r="B10" s="536"/>
      <c r="C10" s="430" t="s">
        <v>1</v>
      </c>
      <c r="D10" s="453">
        <f t="shared" ref="D10:S10" si="0">SUM(D11:D40)</f>
        <v>0</v>
      </c>
      <c r="E10" s="454">
        <f t="shared" si="0"/>
        <v>0</v>
      </c>
      <c r="F10" s="454">
        <f t="shared" si="0"/>
        <v>0</v>
      </c>
      <c r="G10" s="455">
        <f t="shared" si="0"/>
        <v>0</v>
      </c>
      <c r="H10" s="453">
        <f t="shared" si="0"/>
        <v>0</v>
      </c>
      <c r="I10" s="455">
        <f t="shared" si="0"/>
        <v>0</v>
      </c>
      <c r="J10" s="450">
        <f t="shared" si="0"/>
        <v>0</v>
      </c>
      <c r="K10" s="451">
        <f t="shared" si="0"/>
        <v>0</v>
      </c>
      <c r="L10" s="451">
        <f t="shared" si="0"/>
        <v>0</v>
      </c>
      <c r="M10" s="451">
        <f t="shared" si="0"/>
        <v>0</v>
      </c>
      <c r="N10" s="451">
        <f t="shared" si="0"/>
        <v>0</v>
      </c>
      <c r="O10" s="451">
        <f t="shared" si="0"/>
        <v>0</v>
      </c>
      <c r="P10" s="451">
        <f t="shared" si="0"/>
        <v>0</v>
      </c>
      <c r="Q10" s="451">
        <f t="shared" si="0"/>
        <v>0</v>
      </c>
      <c r="R10" s="451">
        <f t="shared" si="0"/>
        <v>0</v>
      </c>
      <c r="S10" s="452">
        <f t="shared" si="0"/>
        <v>0</v>
      </c>
      <c r="T10" s="428">
        <f t="shared" ref="T10:U10" si="1">SUM(T11:T40)</f>
        <v>0</v>
      </c>
      <c r="U10" s="429">
        <f t="shared" si="1"/>
        <v>0</v>
      </c>
      <c r="V10" s="537" t="s">
        <v>730</v>
      </c>
      <c r="W10" s="537"/>
      <c r="X10" s="537"/>
      <c r="Y10" s="537"/>
      <c r="Z10" s="538"/>
      <c r="AA10" s="550" t="s">
        <v>21</v>
      </c>
      <c r="AB10" s="551"/>
      <c r="AC10" s="551"/>
      <c r="AD10" s="552"/>
      <c r="AE10" s="383"/>
    </row>
    <row r="11" spans="1:58" ht="9.9499999999999993" customHeight="1">
      <c r="A11" s="529"/>
      <c r="B11" s="530"/>
      <c r="C11" s="447">
        <v>1</v>
      </c>
      <c r="D11" s="456"/>
      <c r="E11" s="438"/>
      <c r="F11" s="438"/>
      <c r="G11" s="457"/>
      <c r="H11" s="456"/>
      <c r="I11" s="457"/>
      <c r="J11" s="287"/>
      <c r="K11" s="442"/>
      <c r="L11" s="442"/>
      <c r="M11" s="442"/>
      <c r="N11" s="442"/>
      <c r="O11" s="442"/>
      <c r="P11" s="442"/>
      <c r="Q11" s="442"/>
      <c r="R11" s="442"/>
      <c r="S11" s="285"/>
      <c r="T11" s="287"/>
      <c r="U11" s="285"/>
      <c r="V11" s="445" t="s">
        <v>718</v>
      </c>
      <c r="W11" s="7" t="s">
        <v>15</v>
      </c>
      <c r="X11" s="7" t="s">
        <v>16</v>
      </c>
      <c r="Y11" s="7" t="s">
        <v>17</v>
      </c>
      <c r="Z11" s="292" t="s">
        <v>707</v>
      </c>
      <c r="AA11" s="553"/>
      <c r="AB11" s="554"/>
      <c r="AC11" s="554"/>
      <c r="AD11" s="555"/>
      <c r="AE11" s="383"/>
      <c r="AG11" s="388"/>
    </row>
    <row r="12" spans="1:58" ht="9.9499999999999993" customHeight="1">
      <c r="A12" s="529"/>
      <c r="B12" s="530"/>
      <c r="C12" s="448">
        <v>2</v>
      </c>
      <c r="D12" s="456"/>
      <c r="E12" s="438"/>
      <c r="F12" s="438"/>
      <c r="G12" s="457"/>
      <c r="H12" s="456"/>
      <c r="I12" s="457"/>
      <c r="J12" s="287"/>
      <c r="K12" s="442"/>
      <c r="L12" s="442"/>
      <c r="M12" s="442"/>
      <c r="N12" s="442"/>
      <c r="O12" s="442"/>
      <c r="P12" s="442"/>
      <c r="Q12" s="442"/>
      <c r="R12" s="442"/>
      <c r="S12" s="285"/>
      <c r="T12" s="287"/>
      <c r="U12" s="285"/>
      <c r="V12" s="441"/>
      <c r="W12" s="515"/>
      <c r="X12" s="526"/>
      <c r="Y12" s="526"/>
      <c r="Z12" s="280"/>
      <c r="AA12" s="556" t="s">
        <v>18</v>
      </c>
      <c r="AB12" s="557"/>
      <c r="AC12" s="542"/>
      <c r="AD12" s="543"/>
      <c r="AE12" s="383"/>
      <c r="AG12" s="389"/>
    </row>
    <row r="13" spans="1:58" ht="9.9499999999999993" customHeight="1" thickBot="1">
      <c r="A13" s="529"/>
      <c r="B13" s="530"/>
      <c r="C13" s="449">
        <v>3</v>
      </c>
      <c r="D13" s="458"/>
      <c r="E13" s="439"/>
      <c r="F13" s="439"/>
      <c r="G13" s="459"/>
      <c r="H13" s="458"/>
      <c r="I13" s="459"/>
      <c r="J13" s="288"/>
      <c r="K13" s="444"/>
      <c r="L13" s="444"/>
      <c r="M13" s="444"/>
      <c r="N13" s="444"/>
      <c r="O13" s="444"/>
      <c r="P13" s="444"/>
      <c r="Q13" s="444"/>
      <c r="R13" s="444"/>
      <c r="S13" s="286"/>
      <c r="T13" s="288"/>
      <c r="U13" s="286"/>
      <c r="V13" s="441"/>
      <c r="W13" s="515"/>
      <c r="X13" s="526"/>
      <c r="Y13" s="526"/>
      <c r="Z13" s="280"/>
      <c r="AA13" s="556" t="s">
        <v>16</v>
      </c>
      <c r="AB13" s="557"/>
      <c r="AC13" s="542"/>
      <c r="AD13" s="543"/>
      <c r="AE13" s="383"/>
    </row>
    <row r="14" spans="1:58" ht="9.9499999999999993" customHeight="1">
      <c r="A14" s="529"/>
      <c r="B14" s="530"/>
      <c r="C14" s="460">
        <v>1</v>
      </c>
      <c r="D14" s="464"/>
      <c r="E14" s="465"/>
      <c r="F14" s="465"/>
      <c r="G14" s="466"/>
      <c r="H14" s="464"/>
      <c r="I14" s="466"/>
      <c r="J14" s="461"/>
      <c r="K14" s="462"/>
      <c r="L14" s="462"/>
      <c r="M14" s="462"/>
      <c r="N14" s="462"/>
      <c r="O14" s="462"/>
      <c r="P14" s="462"/>
      <c r="Q14" s="462"/>
      <c r="R14" s="462"/>
      <c r="S14" s="463"/>
      <c r="T14" s="461"/>
      <c r="U14" s="463"/>
      <c r="V14" s="441"/>
      <c r="W14" s="515"/>
      <c r="X14" s="528"/>
      <c r="Y14" s="528"/>
      <c r="Z14" s="281"/>
      <c r="AA14" s="556" t="s">
        <v>19</v>
      </c>
      <c r="AB14" s="557"/>
      <c r="AC14" s="542"/>
      <c r="AD14" s="543"/>
      <c r="AE14" s="383"/>
    </row>
    <row r="15" spans="1:58" ht="9.9499999999999993" customHeight="1">
      <c r="A15" s="529"/>
      <c r="B15" s="530"/>
      <c r="C15" s="448">
        <v>2</v>
      </c>
      <c r="D15" s="456"/>
      <c r="E15" s="438"/>
      <c r="F15" s="438"/>
      <c r="G15" s="457"/>
      <c r="H15" s="456"/>
      <c r="I15" s="457"/>
      <c r="J15" s="287"/>
      <c r="K15" s="442"/>
      <c r="L15" s="442"/>
      <c r="M15" s="442"/>
      <c r="N15" s="442"/>
      <c r="O15" s="442"/>
      <c r="P15" s="442"/>
      <c r="Q15" s="442"/>
      <c r="R15" s="442"/>
      <c r="S15" s="285"/>
      <c r="T15" s="287"/>
      <c r="U15" s="285"/>
      <c r="V15" s="441"/>
      <c r="W15" s="515"/>
      <c r="X15" s="528"/>
      <c r="Y15" s="528"/>
      <c r="Z15" s="281"/>
      <c r="AA15" s="544" t="s">
        <v>20</v>
      </c>
      <c r="AB15" s="545"/>
      <c r="AC15" s="542"/>
      <c r="AD15" s="543"/>
      <c r="AE15" s="383"/>
    </row>
    <row r="16" spans="1:58" ht="9.9499999999999993" customHeight="1" thickBot="1">
      <c r="A16" s="529"/>
      <c r="B16" s="530"/>
      <c r="C16" s="449">
        <v>3</v>
      </c>
      <c r="D16" s="458"/>
      <c r="E16" s="439"/>
      <c r="F16" s="439"/>
      <c r="G16" s="459"/>
      <c r="H16" s="458"/>
      <c r="I16" s="459"/>
      <c r="J16" s="288"/>
      <c r="K16" s="444"/>
      <c r="L16" s="444"/>
      <c r="M16" s="444"/>
      <c r="N16" s="444"/>
      <c r="O16" s="444"/>
      <c r="P16" s="444"/>
      <c r="Q16" s="444"/>
      <c r="R16" s="444"/>
      <c r="S16" s="286"/>
      <c r="T16" s="288"/>
      <c r="U16" s="286"/>
      <c r="V16" s="441"/>
      <c r="W16" s="442"/>
      <c r="X16" s="528"/>
      <c r="Y16" s="528"/>
      <c r="Z16" s="281"/>
      <c r="AA16" s="546" t="s">
        <v>480</v>
      </c>
      <c r="AB16" s="547"/>
      <c r="AC16" s="548"/>
      <c r="AD16" s="549"/>
      <c r="AE16" s="383"/>
    </row>
    <row r="17" spans="1:31" ht="9.9499999999999993" customHeight="1">
      <c r="A17" s="529"/>
      <c r="B17" s="530"/>
      <c r="C17" s="447">
        <v>1</v>
      </c>
      <c r="D17" s="464"/>
      <c r="E17" s="465"/>
      <c r="F17" s="465"/>
      <c r="G17" s="466"/>
      <c r="H17" s="464"/>
      <c r="I17" s="466"/>
      <c r="J17" s="461"/>
      <c r="K17" s="462"/>
      <c r="L17" s="462"/>
      <c r="M17" s="462"/>
      <c r="N17" s="462"/>
      <c r="O17" s="462"/>
      <c r="P17" s="462"/>
      <c r="Q17" s="462"/>
      <c r="R17" s="462"/>
      <c r="S17" s="463"/>
      <c r="T17" s="461"/>
      <c r="U17" s="463"/>
      <c r="V17" s="441"/>
      <c r="W17" s="442"/>
      <c r="X17" s="528"/>
      <c r="Y17" s="528"/>
      <c r="Z17" s="281"/>
      <c r="AA17" s="644" t="s">
        <v>22</v>
      </c>
      <c r="AB17" s="644"/>
      <c r="AC17" s="644"/>
      <c r="AD17" s="645"/>
      <c r="AE17" s="383"/>
    </row>
    <row r="18" spans="1:31" ht="9.9499999999999993" customHeight="1">
      <c r="A18" s="529"/>
      <c r="B18" s="530"/>
      <c r="C18" s="448">
        <v>2</v>
      </c>
      <c r="D18" s="456"/>
      <c r="E18" s="438"/>
      <c r="F18" s="438"/>
      <c r="G18" s="457"/>
      <c r="H18" s="456"/>
      <c r="I18" s="457"/>
      <c r="J18" s="287"/>
      <c r="K18" s="442"/>
      <c r="L18" s="442"/>
      <c r="M18" s="442"/>
      <c r="N18" s="442"/>
      <c r="O18" s="442"/>
      <c r="P18" s="442"/>
      <c r="Q18" s="442"/>
      <c r="R18" s="442"/>
      <c r="S18" s="285"/>
      <c r="T18" s="287"/>
      <c r="U18" s="285"/>
      <c r="V18" s="441"/>
      <c r="W18" s="442"/>
      <c r="X18" s="528"/>
      <c r="Y18" s="528"/>
      <c r="Z18" s="281"/>
      <c r="AA18" s="638"/>
      <c r="AB18" s="638"/>
      <c r="AC18" s="638"/>
      <c r="AD18" s="639"/>
      <c r="AE18" s="383"/>
    </row>
    <row r="19" spans="1:31" ht="9.9499999999999993" customHeight="1" thickBot="1">
      <c r="A19" s="529"/>
      <c r="B19" s="530"/>
      <c r="C19" s="449">
        <v>3</v>
      </c>
      <c r="D19" s="458"/>
      <c r="E19" s="439"/>
      <c r="F19" s="439"/>
      <c r="G19" s="459"/>
      <c r="H19" s="458"/>
      <c r="I19" s="459"/>
      <c r="J19" s="288"/>
      <c r="K19" s="444"/>
      <c r="L19" s="444"/>
      <c r="M19" s="444"/>
      <c r="N19" s="444"/>
      <c r="O19" s="444"/>
      <c r="P19" s="444"/>
      <c r="Q19" s="444"/>
      <c r="R19" s="444"/>
      <c r="S19" s="286"/>
      <c r="T19" s="288"/>
      <c r="U19" s="286"/>
      <c r="V19" s="441"/>
      <c r="W19" s="442"/>
      <c r="X19" s="528"/>
      <c r="Y19" s="528"/>
      <c r="Z19" s="281"/>
      <c r="AA19" s="640"/>
      <c r="AB19" s="640"/>
      <c r="AC19" s="640"/>
      <c r="AD19" s="641"/>
      <c r="AE19" s="383"/>
    </row>
    <row r="20" spans="1:31" ht="9.9499999999999993" customHeight="1">
      <c r="A20" s="529"/>
      <c r="B20" s="530"/>
      <c r="C20" s="447">
        <v>1</v>
      </c>
      <c r="D20" s="464"/>
      <c r="E20" s="465"/>
      <c r="F20" s="465"/>
      <c r="G20" s="466"/>
      <c r="H20" s="464"/>
      <c r="I20" s="466"/>
      <c r="J20" s="461"/>
      <c r="K20" s="462"/>
      <c r="L20" s="462"/>
      <c r="M20" s="462"/>
      <c r="N20" s="462"/>
      <c r="O20" s="462"/>
      <c r="P20" s="462"/>
      <c r="Q20" s="462"/>
      <c r="R20" s="462"/>
      <c r="S20" s="463"/>
      <c r="T20" s="461"/>
      <c r="U20" s="463"/>
      <c r="V20" s="441"/>
      <c r="W20" s="442"/>
      <c r="X20" s="526"/>
      <c r="Y20" s="526"/>
      <c r="Z20" s="280"/>
      <c r="AA20" s="640"/>
      <c r="AB20" s="640"/>
      <c r="AC20" s="640"/>
      <c r="AD20" s="641"/>
      <c r="AE20" s="383"/>
    </row>
    <row r="21" spans="1:31" ht="9.9499999999999993" customHeight="1">
      <c r="A21" s="529"/>
      <c r="B21" s="530"/>
      <c r="C21" s="448">
        <v>2</v>
      </c>
      <c r="D21" s="456"/>
      <c r="E21" s="438"/>
      <c r="F21" s="438"/>
      <c r="G21" s="457"/>
      <c r="H21" s="456"/>
      <c r="I21" s="457"/>
      <c r="J21" s="287"/>
      <c r="K21" s="442"/>
      <c r="L21" s="442"/>
      <c r="M21" s="442"/>
      <c r="N21" s="442"/>
      <c r="O21" s="442"/>
      <c r="P21" s="442"/>
      <c r="Q21" s="442"/>
      <c r="R21" s="442"/>
      <c r="S21" s="285"/>
      <c r="T21" s="287"/>
      <c r="U21" s="285"/>
      <c r="V21" s="441"/>
      <c r="W21" s="442"/>
      <c r="X21" s="526"/>
      <c r="Y21" s="526"/>
      <c r="Z21" s="280"/>
      <c r="AA21" s="640"/>
      <c r="AB21" s="640"/>
      <c r="AC21" s="640"/>
      <c r="AD21" s="641"/>
      <c r="AE21" s="383"/>
    </row>
    <row r="22" spans="1:31" ht="9.9499999999999993" customHeight="1" thickBot="1">
      <c r="A22" s="529"/>
      <c r="B22" s="530"/>
      <c r="C22" s="449">
        <v>3</v>
      </c>
      <c r="D22" s="458"/>
      <c r="E22" s="439"/>
      <c r="F22" s="439"/>
      <c r="G22" s="459"/>
      <c r="H22" s="458"/>
      <c r="I22" s="459"/>
      <c r="J22" s="288"/>
      <c r="K22" s="444"/>
      <c r="L22" s="444"/>
      <c r="M22" s="444"/>
      <c r="N22" s="444"/>
      <c r="O22" s="444"/>
      <c r="P22" s="444"/>
      <c r="Q22" s="444"/>
      <c r="R22" s="444"/>
      <c r="S22" s="286"/>
      <c r="T22" s="288"/>
      <c r="U22" s="286"/>
      <c r="V22" s="441"/>
      <c r="W22" s="442"/>
      <c r="X22" s="526"/>
      <c r="Y22" s="526"/>
      <c r="Z22" s="280"/>
      <c r="AA22" s="640"/>
      <c r="AB22" s="640"/>
      <c r="AC22" s="640"/>
      <c r="AD22" s="641"/>
      <c r="AE22" s="383"/>
    </row>
    <row r="23" spans="1:31" ht="9.9499999999999993" customHeight="1">
      <c r="A23" s="529"/>
      <c r="B23" s="530"/>
      <c r="C23" s="447">
        <v>1</v>
      </c>
      <c r="D23" s="464"/>
      <c r="E23" s="465"/>
      <c r="F23" s="465"/>
      <c r="G23" s="466"/>
      <c r="H23" s="464"/>
      <c r="I23" s="466"/>
      <c r="J23" s="461"/>
      <c r="K23" s="462"/>
      <c r="L23" s="462"/>
      <c r="M23" s="462"/>
      <c r="N23" s="462"/>
      <c r="O23" s="462"/>
      <c r="P23" s="462"/>
      <c r="Q23" s="462"/>
      <c r="R23" s="462"/>
      <c r="S23" s="463"/>
      <c r="T23" s="461"/>
      <c r="U23" s="463"/>
      <c r="V23" s="441"/>
      <c r="W23" s="442"/>
      <c r="X23" s="526"/>
      <c r="Y23" s="526"/>
      <c r="Z23" s="280"/>
      <c r="AA23" s="640"/>
      <c r="AB23" s="640"/>
      <c r="AC23" s="640"/>
      <c r="AD23" s="641"/>
      <c r="AE23" s="383"/>
    </row>
    <row r="24" spans="1:31" ht="9.9499999999999993" customHeight="1">
      <c r="A24" s="529"/>
      <c r="B24" s="530"/>
      <c r="C24" s="448">
        <v>2</v>
      </c>
      <c r="D24" s="456"/>
      <c r="E24" s="438"/>
      <c r="F24" s="438"/>
      <c r="G24" s="457"/>
      <c r="H24" s="456"/>
      <c r="I24" s="457"/>
      <c r="J24" s="287"/>
      <c r="K24" s="442"/>
      <c r="L24" s="442"/>
      <c r="M24" s="442"/>
      <c r="N24" s="442"/>
      <c r="O24" s="442"/>
      <c r="P24" s="442"/>
      <c r="Q24" s="442"/>
      <c r="R24" s="442"/>
      <c r="S24" s="285"/>
      <c r="T24" s="287"/>
      <c r="U24" s="285"/>
      <c r="V24" s="441"/>
      <c r="W24" s="442"/>
      <c r="X24" s="526"/>
      <c r="Y24" s="526"/>
      <c r="Z24" s="280"/>
      <c r="AA24" s="640"/>
      <c r="AB24" s="640"/>
      <c r="AC24" s="640"/>
      <c r="AD24" s="641"/>
      <c r="AE24" s="383"/>
    </row>
    <row r="25" spans="1:31" ht="9.9499999999999993" customHeight="1" thickBot="1">
      <c r="A25" s="529"/>
      <c r="B25" s="530"/>
      <c r="C25" s="449">
        <v>3</v>
      </c>
      <c r="D25" s="458"/>
      <c r="E25" s="439"/>
      <c r="F25" s="439"/>
      <c r="G25" s="459"/>
      <c r="H25" s="458"/>
      <c r="I25" s="459"/>
      <c r="J25" s="288"/>
      <c r="K25" s="444"/>
      <c r="L25" s="444"/>
      <c r="M25" s="444"/>
      <c r="N25" s="444"/>
      <c r="O25" s="444"/>
      <c r="P25" s="444"/>
      <c r="Q25" s="444"/>
      <c r="R25" s="444"/>
      <c r="S25" s="286"/>
      <c r="T25" s="288"/>
      <c r="U25" s="286"/>
      <c r="V25" s="441"/>
      <c r="W25" s="442"/>
      <c r="X25" s="526"/>
      <c r="Y25" s="526"/>
      <c r="Z25" s="280"/>
      <c r="AA25" s="640"/>
      <c r="AB25" s="640"/>
      <c r="AC25" s="640"/>
      <c r="AD25" s="641"/>
      <c r="AE25" s="383"/>
    </row>
    <row r="26" spans="1:31" ht="9.75" customHeight="1">
      <c r="A26" s="529"/>
      <c r="B26" s="530"/>
      <c r="C26" s="447">
        <v>1</v>
      </c>
      <c r="D26" s="464"/>
      <c r="E26" s="465"/>
      <c r="F26" s="465"/>
      <c r="G26" s="466"/>
      <c r="H26" s="464"/>
      <c r="I26" s="466"/>
      <c r="J26" s="461"/>
      <c r="K26" s="462"/>
      <c r="L26" s="462"/>
      <c r="M26" s="462"/>
      <c r="N26" s="462"/>
      <c r="O26" s="462"/>
      <c r="P26" s="462"/>
      <c r="Q26" s="462"/>
      <c r="R26" s="462"/>
      <c r="S26" s="463"/>
      <c r="T26" s="461"/>
      <c r="U26" s="463"/>
      <c r="V26" s="441"/>
      <c r="W26" s="442"/>
      <c r="X26" s="526"/>
      <c r="Y26" s="526"/>
      <c r="Z26" s="280"/>
      <c r="AA26" s="640"/>
      <c r="AB26" s="640"/>
      <c r="AC26" s="640"/>
      <c r="AD26" s="641"/>
      <c r="AE26" s="383"/>
    </row>
    <row r="27" spans="1:31" ht="9.9499999999999993" customHeight="1">
      <c r="A27" s="529"/>
      <c r="B27" s="530"/>
      <c r="C27" s="448">
        <v>2</v>
      </c>
      <c r="D27" s="456"/>
      <c r="E27" s="438"/>
      <c r="F27" s="438"/>
      <c r="G27" s="457"/>
      <c r="H27" s="456"/>
      <c r="I27" s="457"/>
      <c r="J27" s="287"/>
      <c r="K27" s="442"/>
      <c r="L27" s="442"/>
      <c r="M27" s="442"/>
      <c r="N27" s="442"/>
      <c r="O27" s="442"/>
      <c r="P27" s="442"/>
      <c r="Q27" s="442"/>
      <c r="R27" s="442"/>
      <c r="S27" s="285"/>
      <c r="T27" s="287"/>
      <c r="U27" s="285"/>
      <c r="V27" s="441"/>
      <c r="W27" s="442"/>
      <c r="X27" s="526"/>
      <c r="Y27" s="526"/>
      <c r="Z27" s="280"/>
      <c r="AA27" s="640"/>
      <c r="AB27" s="640"/>
      <c r="AC27" s="640"/>
      <c r="AD27" s="641"/>
      <c r="AE27" s="383"/>
    </row>
    <row r="28" spans="1:31" ht="9.9499999999999993" customHeight="1" thickBot="1">
      <c r="A28" s="529"/>
      <c r="B28" s="530"/>
      <c r="C28" s="449">
        <v>3</v>
      </c>
      <c r="D28" s="458"/>
      <c r="E28" s="439"/>
      <c r="F28" s="439"/>
      <c r="G28" s="459"/>
      <c r="H28" s="458"/>
      <c r="I28" s="459"/>
      <c r="J28" s="288"/>
      <c r="K28" s="444"/>
      <c r="L28" s="444"/>
      <c r="M28" s="444"/>
      <c r="N28" s="444"/>
      <c r="O28" s="444"/>
      <c r="P28" s="444"/>
      <c r="Q28" s="444"/>
      <c r="R28" s="444"/>
      <c r="S28" s="286"/>
      <c r="T28" s="288"/>
      <c r="U28" s="286"/>
      <c r="V28" s="441"/>
      <c r="W28" s="442"/>
      <c r="X28" s="526"/>
      <c r="Y28" s="526"/>
      <c r="Z28" s="280"/>
      <c r="AA28" s="640"/>
      <c r="AB28" s="640"/>
      <c r="AC28" s="640"/>
      <c r="AD28" s="641"/>
      <c r="AE28" s="383"/>
    </row>
    <row r="29" spans="1:31" ht="9.9499999999999993" customHeight="1">
      <c r="A29" s="529"/>
      <c r="B29" s="530"/>
      <c r="C29" s="447">
        <v>1</v>
      </c>
      <c r="D29" s="464"/>
      <c r="E29" s="465"/>
      <c r="F29" s="465"/>
      <c r="G29" s="466"/>
      <c r="H29" s="464"/>
      <c r="I29" s="466"/>
      <c r="J29" s="461"/>
      <c r="K29" s="462"/>
      <c r="L29" s="462"/>
      <c r="M29" s="462"/>
      <c r="N29" s="462"/>
      <c r="O29" s="462"/>
      <c r="P29" s="462"/>
      <c r="Q29" s="462"/>
      <c r="R29" s="462"/>
      <c r="S29" s="463"/>
      <c r="T29" s="461"/>
      <c r="U29" s="463"/>
      <c r="V29" s="441"/>
      <c r="W29" s="442"/>
      <c r="X29" s="526"/>
      <c r="Y29" s="526"/>
      <c r="Z29" s="280"/>
      <c r="AA29" s="640"/>
      <c r="AB29" s="640"/>
      <c r="AC29" s="640"/>
      <c r="AD29" s="641"/>
      <c r="AE29" s="383"/>
    </row>
    <row r="30" spans="1:31" ht="9.9499999999999993" customHeight="1">
      <c r="A30" s="529"/>
      <c r="B30" s="530"/>
      <c r="C30" s="448">
        <v>2</v>
      </c>
      <c r="D30" s="456"/>
      <c r="E30" s="438"/>
      <c r="F30" s="438"/>
      <c r="G30" s="457"/>
      <c r="H30" s="456"/>
      <c r="I30" s="457"/>
      <c r="J30" s="287"/>
      <c r="K30" s="442"/>
      <c r="L30" s="442"/>
      <c r="M30" s="442"/>
      <c r="N30" s="442"/>
      <c r="O30" s="442"/>
      <c r="P30" s="442"/>
      <c r="Q30" s="442"/>
      <c r="R30" s="442"/>
      <c r="S30" s="285"/>
      <c r="T30" s="287"/>
      <c r="U30" s="285"/>
      <c r="V30" s="441"/>
      <c r="W30" s="442"/>
      <c r="X30" s="526"/>
      <c r="Y30" s="526"/>
      <c r="Z30" s="280"/>
      <c r="AA30" s="640"/>
      <c r="AB30" s="640"/>
      <c r="AC30" s="640"/>
      <c r="AD30" s="641"/>
      <c r="AE30" s="383"/>
    </row>
    <row r="31" spans="1:31" ht="9.9499999999999993" customHeight="1" thickBot="1">
      <c r="A31" s="636"/>
      <c r="B31" s="637"/>
      <c r="C31" s="449">
        <v>3</v>
      </c>
      <c r="D31" s="458"/>
      <c r="E31" s="439"/>
      <c r="F31" s="439"/>
      <c r="G31" s="459"/>
      <c r="H31" s="458"/>
      <c r="I31" s="459"/>
      <c r="J31" s="288"/>
      <c r="K31" s="444"/>
      <c r="L31" s="444"/>
      <c r="M31" s="444"/>
      <c r="N31" s="444"/>
      <c r="O31" s="444"/>
      <c r="P31" s="444"/>
      <c r="Q31" s="444"/>
      <c r="R31" s="444"/>
      <c r="S31" s="286"/>
      <c r="T31" s="288"/>
      <c r="U31" s="286"/>
      <c r="V31" s="441"/>
      <c r="W31" s="442"/>
      <c r="X31" s="526"/>
      <c r="Y31" s="526"/>
      <c r="Z31" s="280"/>
      <c r="AA31" s="640"/>
      <c r="AB31" s="640"/>
      <c r="AC31" s="640"/>
      <c r="AD31" s="641"/>
      <c r="AE31" s="394"/>
    </row>
    <row r="32" spans="1:31" ht="9.9499999999999993" customHeight="1">
      <c r="A32" s="529"/>
      <c r="B32" s="530"/>
      <c r="C32" s="447">
        <v>1</v>
      </c>
      <c r="D32" s="464"/>
      <c r="E32" s="465"/>
      <c r="F32" s="465"/>
      <c r="G32" s="466"/>
      <c r="H32" s="464"/>
      <c r="I32" s="466"/>
      <c r="J32" s="461"/>
      <c r="K32" s="462"/>
      <c r="L32" s="462"/>
      <c r="M32" s="462"/>
      <c r="N32" s="462"/>
      <c r="O32" s="462"/>
      <c r="P32" s="462"/>
      <c r="Q32" s="462"/>
      <c r="R32" s="462"/>
      <c r="S32" s="463"/>
      <c r="T32" s="461"/>
      <c r="U32" s="463"/>
      <c r="V32" s="441"/>
      <c r="W32" s="442"/>
      <c r="X32" s="526"/>
      <c r="Y32" s="526"/>
      <c r="Z32" s="280"/>
      <c r="AA32" s="640"/>
      <c r="AB32" s="640"/>
      <c r="AC32" s="640"/>
      <c r="AD32" s="641"/>
      <c r="AE32" s="383"/>
    </row>
    <row r="33" spans="1:31" ht="9.9499999999999993" customHeight="1">
      <c r="A33" s="529"/>
      <c r="B33" s="530"/>
      <c r="C33" s="448">
        <v>2</v>
      </c>
      <c r="D33" s="456"/>
      <c r="E33" s="438"/>
      <c r="F33" s="438"/>
      <c r="G33" s="457"/>
      <c r="H33" s="456"/>
      <c r="I33" s="457"/>
      <c r="J33" s="287"/>
      <c r="K33" s="442"/>
      <c r="L33" s="442"/>
      <c r="M33" s="442"/>
      <c r="N33" s="442"/>
      <c r="O33" s="442"/>
      <c r="P33" s="442"/>
      <c r="Q33" s="442"/>
      <c r="R33" s="442"/>
      <c r="S33" s="285"/>
      <c r="T33" s="287"/>
      <c r="U33" s="285"/>
      <c r="V33" s="441"/>
      <c r="W33" s="442"/>
      <c r="X33" s="526"/>
      <c r="Y33" s="526"/>
      <c r="Z33" s="280"/>
      <c r="AA33" s="640"/>
      <c r="AB33" s="640"/>
      <c r="AC33" s="640"/>
      <c r="AD33" s="641"/>
      <c r="AE33" s="383"/>
    </row>
    <row r="34" spans="1:31" ht="9.9499999999999993" customHeight="1" thickBot="1">
      <c r="A34" s="529"/>
      <c r="B34" s="530"/>
      <c r="C34" s="449">
        <v>3</v>
      </c>
      <c r="D34" s="458"/>
      <c r="E34" s="439"/>
      <c r="F34" s="439"/>
      <c r="G34" s="459"/>
      <c r="H34" s="458"/>
      <c r="I34" s="459"/>
      <c r="J34" s="288"/>
      <c r="K34" s="444"/>
      <c r="L34" s="444"/>
      <c r="M34" s="444"/>
      <c r="N34" s="444"/>
      <c r="O34" s="444"/>
      <c r="P34" s="444"/>
      <c r="Q34" s="444"/>
      <c r="R34" s="444"/>
      <c r="S34" s="286"/>
      <c r="T34" s="288"/>
      <c r="U34" s="286"/>
      <c r="V34" s="441"/>
      <c r="W34" s="442"/>
      <c r="X34" s="526"/>
      <c r="Y34" s="526"/>
      <c r="Z34" s="280"/>
      <c r="AA34" s="640"/>
      <c r="AB34" s="640"/>
      <c r="AC34" s="640"/>
      <c r="AD34" s="641"/>
      <c r="AE34" s="383"/>
    </row>
    <row r="35" spans="1:31" ht="9.75" customHeight="1">
      <c r="A35" s="529"/>
      <c r="B35" s="530"/>
      <c r="C35" s="447">
        <v>1</v>
      </c>
      <c r="D35" s="464"/>
      <c r="E35" s="465"/>
      <c r="F35" s="465"/>
      <c r="G35" s="466"/>
      <c r="H35" s="464"/>
      <c r="I35" s="466"/>
      <c r="J35" s="461"/>
      <c r="K35" s="462"/>
      <c r="L35" s="462"/>
      <c r="M35" s="462"/>
      <c r="N35" s="462"/>
      <c r="O35" s="462"/>
      <c r="P35" s="462"/>
      <c r="Q35" s="462"/>
      <c r="R35" s="462"/>
      <c r="S35" s="463"/>
      <c r="T35" s="461"/>
      <c r="U35" s="463"/>
      <c r="V35" s="441"/>
      <c r="W35" s="442"/>
      <c r="X35" s="526"/>
      <c r="Y35" s="526"/>
      <c r="Z35" s="280"/>
      <c r="AA35" s="640"/>
      <c r="AB35" s="640"/>
      <c r="AC35" s="640"/>
      <c r="AD35" s="641"/>
      <c r="AE35" s="383"/>
    </row>
    <row r="36" spans="1:31" ht="9.9499999999999993" customHeight="1">
      <c r="A36" s="529"/>
      <c r="B36" s="530"/>
      <c r="C36" s="448">
        <v>2</v>
      </c>
      <c r="D36" s="456"/>
      <c r="E36" s="438"/>
      <c r="F36" s="438"/>
      <c r="G36" s="457"/>
      <c r="H36" s="456"/>
      <c r="I36" s="457"/>
      <c r="J36" s="287"/>
      <c r="K36" s="442"/>
      <c r="L36" s="442"/>
      <c r="M36" s="442"/>
      <c r="N36" s="442"/>
      <c r="O36" s="442"/>
      <c r="P36" s="442"/>
      <c r="Q36" s="442"/>
      <c r="R36" s="442"/>
      <c r="S36" s="285"/>
      <c r="T36" s="287"/>
      <c r="U36" s="285"/>
      <c r="V36" s="441"/>
      <c r="W36" s="442"/>
      <c r="X36" s="526"/>
      <c r="Y36" s="526"/>
      <c r="Z36" s="280"/>
      <c r="AA36" s="640"/>
      <c r="AB36" s="640"/>
      <c r="AC36" s="640"/>
      <c r="AD36" s="641"/>
      <c r="AE36" s="383"/>
    </row>
    <row r="37" spans="1:31" ht="9.9499999999999993" customHeight="1" thickBot="1">
      <c r="A37" s="529"/>
      <c r="B37" s="530"/>
      <c r="C37" s="449">
        <v>3</v>
      </c>
      <c r="D37" s="458"/>
      <c r="E37" s="439"/>
      <c r="F37" s="439"/>
      <c r="G37" s="459"/>
      <c r="H37" s="458"/>
      <c r="I37" s="459"/>
      <c r="J37" s="288"/>
      <c r="K37" s="444"/>
      <c r="L37" s="444"/>
      <c r="M37" s="444"/>
      <c r="N37" s="444"/>
      <c r="O37" s="444"/>
      <c r="P37" s="444"/>
      <c r="Q37" s="444"/>
      <c r="R37" s="444"/>
      <c r="S37" s="286"/>
      <c r="T37" s="288"/>
      <c r="U37" s="286"/>
      <c r="V37" s="441"/>
      <c r="W37" s="442"/>
      <c r="X37" s="526"/>
      <c r="Y37" s="526"/>
      <c r="Z37" s="280"/>
      <c r="AA37" s="640"/>
      <c r="AB37" s="640"/>
      <c r="AC37" s="640"/>
      <c r="AD37" s="641"/>
      <c r="AE37" s="383"/>
    </row>
    <row r="38" spans="1:31" ht="9.9499999999999993" customHeight="1">
      <c r="A38" s="529"/>
      <c r="B38" s="530"/>
      <c r="C38" s="447">
        <v>1</v>
      </c>
      <c r="D38" s="464"/>
      <c r="E38" s="465"/>
      <c r="F38" s="465"/>
      <c r="G38" s="466"/>
      <c r="H38" s="464"/>
      <c r="I38" s="466"/>
      <c r="J38" s="461"/>
      <c r="K38" s="462"/>
      <c r="L38" s="462"/>
      <c r="M38" s="462"/>
      <c r="N38" s="462"/>
      <c r="O38" s="462"/>
      <c r="P38" s="462"/>
      <c r="Q38" s="462"/>
      <c r="R38" s="462"/>
      <c r="S38" s="463"/>
      <c r="T38" s="461"/>
      <c r="U38" s="463"/>
      <c r="V38" s="441"/>
      <c r="W38" s="442"/>
      <c r="X38" s="526"/>
      <c r="Y38" s="526"/>
      <c r="Z38" s="280"/>
      <c r="AA38" s="640"/>
      <c r="AB38" s="640"/>
      <c r="AC38" s="640"/>
      <c r="AD38" s="641"/>
      <c r="AE38" s="383"/>
    </row>
    <row r="39" spans="1:31" ht="9.9499999999999993" customHeight="1">
      <c r="A39" s="529"/>
      <c r="B39" s="530"/>
      <c r="C39" s="448">
        <v>2</v>
      </c>
      <c r="D39" s="456"/>
      <c r="E39" s="438"/>
      <c r="F39" s="438"/>
      <c r="G39" s="457"/>
      <c r="H39" s="456"/>
      <c r="I39" s="457"/>
      <c r="J39" s="287"/>
      <c r="K39" s="442"/>
      <c r="L39" s="442"/>
      <c r="M39" s="442"/>
      <c r="N39" s="442"/>
      <c r="O39" s="442"/>
      <c r="P39" s="442"/>
      <c r="Q39" s="442"/>
      <c r="R39" s="442"/>
      <c r="S39" s="285"/>
      <c r="T39" s="287"/>
      <c r="U39" s="285"/>
      <c r="V39" s="441"/>
      <c r="W39" s="442"/>
      <c r="X39" s="526"/>
      <c r="Y39" s="526"/>
      <c r="Z39" s="280"/>
      <c r="AA39" s="640"/>
      <c r="AB39" s="640"/>
      <c r="AC39" s="640"/>
      <c r="AD39" s="641"/>
      <c r="AE39" s="383"/>
    </row>
    <row r="40" spans="1:31" ht="9.9499999999999993" customHeight="1" thickBot="1">
      <c r="A40" s="636"/>
      <c r="B40" s="637"/>
      <c r="C40" s="449">
        <v>3</v>
      </c>
      <c r="D40" s="458"/>
      <c r="E40" s="439"/>
      <c r="F40" s="439"/>
      <c r="G40" s="459"/>
      <c r="H40" s="458"/>
      <c r="I40" s="459"/>
      <c r="J40" s="288"/>
      <c r="K40" s="444"/>
      <c r="L40" s="444"/>
      <c r="M40" s="444"/>
      <c r="N40" s="444"/>
      <c r="O40" s="444"/>
      <c r="P40" s="444"/>
      <c r="Q40" s="444"/>
      <c r="R40" s="444"/>
      <c r="S40" s="286"/>
      <c r="T40" s="288"/>
      <c r="U40" s="286"/>
      <c r="V40" s="283"/>
      <c r="W40" s="444"/>
      <c r="X40" s="527"/>
      <c r="Y40" s="527"/>
      <c r="Z40" s="282"/>
      <c r="AA40" s="642"/>
      <c r="AB40" s="642"/>
      <c r="AC40" s="642"/>
      <c r="AD40" s="643"/>
      <c r="AE40" s="394"/>
    </row>
    <row r="41" spans="1:31" ht="5.25" customHeight="1">
      <c r="A41" s="620" t="s">
        <v>474</v>
      </c>
      <c r="B41" s="621"/>
      <c r="C41" s="621"/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2"/>
      <c r="T41" s="632" t="s">
        <v>40</v>
      </c>
      <c r="U41" s="598"/>
      <c r="V41" s="633"/>
      <c r="W41" s="633"/>
      <c r="X41" s="633"/>
      <c r="Y41" s="633"/>
      <c r="Z41" s="616" t="s">
        <v>475</v>
      </c>
      <c r="AA41" s="616"/>
      <c r="AB41" s="616"/>
      <c r="AC41" s="617"/>
      <c r="AD41" s="618" t="s">
        <v>46</v>
      </c>
      <c r="AE41" s="394"/>
    </row>
    <row r="42" spans="1:31" ht="9.9499999999999993" customHeight="1">
      <c r="A42" s="623"/>
      <c r="B42" s="624"/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5"/>
      <c r="T42" s="289" t="s">
        <v>44</v>
      </c>
      <c r="U42" s="630"/>
      <c r="V42" s="631"/>
      <c r="W42" s="8" t="s">
        <v>45</v>
      </c>
      <c r="X42" s="563"/>
      <c r="Y42" s="563"/>
      <c r="Z42" s="272"/>
      <c r="AA42" s="272"/>
      <c r="AB42" s="272"/>
      <c r="AC42" s="290"/>
      <c r="AD42" s="619"/>
    </row>
    <row r="43" spans="1:31" ht="9.9499999999999993" customHeight="1">
      <c r="A43" s="626"/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M43" s="624"/>
      <c r="N43" s="624"/>
      <c r="O43" s="624"/>
      <c r="P43" s="624"/>
      <c r="Q43" s="624"/>
      <c r="R43" s="624"/>
      <c r="S43" s="625"/>
      <c r="T43" s="291" t="s">
        <v>41</v>
      </c>
      <c r="U43" s="7" t="s">
        <v>42</v>
      </c>
      <c r="V43" s="7" t="s">
        <v>43</v>
      </c>
      <c r="W43" s="7" t="s">
        <v>41</v>
      </c>
      <c r="X43" s="7" t="s">
        <v>42</v>
      </c>
      <c r="Y43" s="7" t="s">
        <v>43</v>
      </c>
      <c r="Z43" s="7" t="s">
        <v>41</v>
      </c>
      <c r="AA43" s="7" t="s">
        <v>41</v>
      </c>
      <c r="AB43" s="7" t="s">
        <v>41</v>
      </c>
      <c r="AC43" s="292" t="s">
        <v>41</v>
      </c>
      <c r="AD43" s="296" t="s">
        <v>41</v>
      </c>
    </row>
    <row r="44" spans="1:31" ht="9.9499999999999993" customHeight="1" thickBot="1">
      <c r="A44" s="627"/>
      <c r="B44" s="628"/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9"/>
      <c r="T44" s="293"/>
      <c r="U44" s="294"/>
      <c r="V44" s="294"/>
      <c r="W44" s="294"/>
      <c r="X44" s="294"/>
      <c r="Y44" s="294"/>
      <c r="Z44" s="294"/>
      <c r="AA44" s="294"/>
      <c r="AB44" s="294"/>
      <c r="AC44" s="295"/>
      <c r="AD44" s="297"/>
    </row>
    <row r="45" spans="1:31" s="382" customFormat="1" ht="9.9499999999999993" customHeight="1"/>
    <row r="46" spans="1:31" s="382" customFormat="1" ht="9.9499999999999993" customHeight="1"/>
    <row r="47" spans="1:31" s="382" customFormat="1" ht="9.9499999999999993" customHeight="1"/>
    <row r="48" spans="1:31" s="382" customFormat="1" ht="9.9499999999999993" customHeight="1"/>
    <row r="49" s="382" customFormat="1" ht="9.9499999999999993" customHeight="1"/>
    <row r="50" s="382" customFormat="1" ht="9.9499999999999993" customHeight="1"/>
    <row r="51" s="382" customFormat="1" ht="9.9499999999999993" customHeight="1"/>
    <row r="52" s="382" customFormat="1" ht="9.9499999999999993" customHeight="1"/>
    <row r="53" s="382" customFormat="1" ht="9.9499999999999993" customHeight="1"/>
    <row r="54" s="382" customFormat="1" ht="9.9499999999999993" customHeight="1"/>
    <row r="55" s="382" customFormat="1" ht="9.9499999999999993" customHeight="1"/>
    <row r="56" s="382" customFormat="1" ht="9.9499999999999993" customHeight="1"/>
    <row r="57" s="382" customFormat="1" ht="9.9499999999999993" customHeight="1"/>
    <row r="58" s="382" customFormat="1" ht="9.9499999999999993" customHeight="1"/>
    <row r="59" s="382" customFormat="1" ht="9.9499999999999993" customHeight="1"/>
    <row r="60" s="382" customFormat="1" ht="9.9499999999999993" customHeight="1"/>
    <row r="61" s="382" customFormat="1" ht="9.9499999999999993" customHeight="1"/>
    <row r="62" s="382" customFormat="1" ht="9.9499999999999993" customHeight="1"/>
    <row r="63" s="382" customFormat="1" ht="9.9499999999999993" customHeight="1"/>
    <row r="64" s="382" customFormat="1" ht="9.9499999999999993" customHeight="1"/>
    <row r="65" s="382" customFormat="1" ht="9.9499999999999993" customHeight="1"/>
    <row r="66" s="382" customFormat="1" ht="9.9499999999999993" customHeight="1"/>
    <row r="67" s="382" customFormat="1" ht="9.9499999999999993" customHeight="1"/>
    <row r="68" s="382" customFormat="1" ht="9.9499999999999993" customHeight="1"/>
    <row r="69" s="382" customFormat="1" ht="9.9499999999999993" customHeight="1"/>
    <row r="70" s="382" customFormat="1" ht="9.9499999999999993" customHeight="1"/>
    <row r="71" s="382" customFormat="1" ht="9.9499999999999993" customHeight="1"/>
    <row r="72" s="382" customFormat="1" ht="9.9499999999999993" customHeight="1"/>
    <row r="73" s="382" customFormat="1" ht="9.9499999999999993" customHeight="1"/>
    <row r="74" s="382" customFormat="1" ht="9.9499999999999993" customHeight="1"/>
    <row r="75" s="382" customFormat="1" ht="9.9499999999999993" customHeight="1"/>
    <row r="76" s="382" customFormat="1" ht="9.9499999999999993" customHeight="1"/>
    <row r="77" s="382" customFormat="1" ht="9.9499999999999993" customHeight="1"/>
    <row r="78" s="382" customFormat="1" ht="9.9499999999999993" customHeight="1"/>
    <row r="79" s="382" customFormat="1" ht="9.9499999999999993" customHeight="1"/>
    <row r="80" s="382" customFormat="1" ht="9.9499999999999993" customHeight="1"/>
    <row r="81" s="382" customFormat="1" ht="9.9499999999999993" customHeight="1"/>
    <row r="82" s="382" customFormat="1" ht="9.9499999999999993" customHeight="1"/>
    <row r="83" s="382" customFormat="1" ht="9.9499999999999993" customHeight="1"/>
    <row r="84" s="382" customFormat="1" ht="9.9499999999999993" customHeight="1"/>
    <row r="85" s="382" customFormat="1" ht="9.9499999999999993" customHeight="1"/>
    <row r="86" s="382" customFormat="1" ht="9.9499999999999993" customHeight="1"/>
    <row r="87" s="382" customFormat="1" ht="9.9499999999999993" customHeight="1"/>
    <row r="88" s="382" customFormat="1" ht="9.9499999999999993" customHeight="1"/>
    <row r="89" s="382" customFormat="1" ht="9.9499999999999993" customHeight="1"/>
    <row r="90" s="382" customFormat="1" ht="9.9499999999999993" customHeight="1"/>
    <row r="91" s="382" customFormat="1" ht="9.9499999999999993" customHeight="1"/>
    <row r="92" s="382" customFormat="1" ht="9.9499999999999993" customHeight="1"/>
    <row r="93" s="382" customFormat="1" ht="9.9499999999999993" customHeight="1"/>
    <row r="94" s="382" customFormat="1" ht="9.9499999999999993" customHeight="1"/>
    <row r="95" s="382" customFormat="1" ht="9.9499999999999993" customHeight="1"/>
    <row r="96" s="382" customFormat="1" ht="9.9499999999999993" customHeight="1"/>
    <row r="97" s="382" customFormat="1" ht="9.9499999999999993" customHeight="1"/>
    <row r="98" s="382" customFormat="1" ht="9.9499999999999993" customHeight="1"/>
    <row r="99" s="382" customFormat="1" ht="9.9499999999999993" customHeight="1"/>
    <row r="100" s="382" customFormat="1" ht="9.9499999999999993" customHeight="1"/>
    <row r="101" s="382" customFormat="1" ht="9.9499999999999993" customHeight="1"/>
    <row r="102" s="382" customFormat="1" ht="9.9499999999999993" customHeight="1"/>
    <row r="103" s="382" customFormat="1" ht="9.9499999999999993" customHeight="1"/>
    <row r="104" s="382" customFormat="1" ht="9.9499999999999993" customHeight="1"/>
    <row r="105" s="382" customFormat="1" ht="9.9499999999999993" customHeight="1"/>
    <row r="106" s="382" customFormat="1" ht="9.9499999999999993" customHeight="1"/>
    <row r="107" s="382" customFormat="1" ht="9.9499999999999993" customHeight="1"/>
    <row r="108" s="382" customFormat="1" ht="9.9499999999999993" customHeight="1"/>
    <row r="109" s="382" customFormat="1" ht="9.9499999999999993" customHeight="1"/>
    <row r="110" s="382" customFormat="1" ht="9.9499999999999993" customHeight="1"/>
    <row r="111" s="382" customFormat="1" ht="9.9499999999999993" customHeight="1"/>
    <row r="112" s="382" customFormat="1" ht="9.9499999999999993" customHeight="1"/>
    <row r="113" s="382" customFormat="1" ht="9.9499999999999993" customHeight="1"/>
    <row r="114" s="382" customFormat="1" ht="9.9499999999999993" customHeight="1"/>
    <row r="115" s="382" customFormat="1" ht="9.9499999999999993" customHeight="1"/>
    <row r="116" s="382" customFormat="1" ht="9.9499999999999993" customHeight="1"/>
    <row r="117" s="382" customFormat="1" ht="9.9499999999999993" customHeight="1"/>
    <row r="118" s="382" customFormat="1" ht="9.9499999999999993" customHeight="1"/>
    <row r="119" s="382" customFormat="1" ht="9.9499999999999993" customHeight="1"/>
    <row r="120" s="382" customFormat="1" ht="9.9499999999999993" customHeight="1"/>
    <row r="121" s="382" customFormat="1" ht="9.9499999999999993" customHeight="1"/>
    <row r="122" s="382" customFormat="1" ht="9.9499999999999993" customHeight="1"/>
    <row r="123" s="382" customFormat="1" ht="9.9499999999999993" customHeight="1"/>
    <row r="124" s="382" customFormat="1" ht="9.9499999999999993" customHeight="1"/>
    <row r="125" s="382" customFormat="1" ht="9.9499999999999993" customHeight="1"/>
    <row r="126" s="382" customFormat="1" ht="9.9499999999999993" customHeight="1"/>
    <row r="127" s="382" customFormat="1" ht="9.9499999999999993" customHeight="1"/>
    <row r="128" s="382" customFormat="1" ht="9.9499999999999993" customHeight="1"/>
    <row r="129" s="382" customFormat="1" ht="9.9499999999999993" customHeight="1"/>
    <row r="130" s="382" customFormat="1" ht="9.9499999999999993" customHeight="1"/>
    <row r="131" s="382" customFormat="1" ht="9.9499999999999993" customHeight="1"/>
    <row r="132" s="382" customFormat="1" ht="9.9499999999999993" customHeight="1"/>
    <row r="133" s="382" customFormat="1" ht="9.9499999999999993" customHeight="1"/>
    <row r="134" s="382" customFormat="1" ht="9.9499999999999993" customHeight="1"/>
    <row r="135" s="382" customFormat="1" ht="9.9499999999999993" customHeight="1"/>
    <row r="136" s="382" customFormat="1" ht="9.9499999999999993" customHeight="1"/>
    <row r="137" s="382" customFormat="1" ht="9.9499999999999993" customHeight="1"/>
    <row r="138" s="382" customFormat="1" ht="9.9499999999999993" customHeight="1"/>
    <row r="139" s="382" customFormat="1" ht="9.9499999999999993" customHeight="1"/>
    <row r="140" s="382" customFormat="1" ht="9.9499999999999993" customHeight="1"/>
    <row r="141" s="382" customFormat="1" ht="9.9499999999999993" customHeight="1"/>
    <row r="142" s="382" customFormat="1" ht="9.9499999999999993" customHeight="1"/>
    <row r="143" s="382" customFormat="1" ht="9.9499999999999993" customHeight="1"/>
    <row r="144" s="382" customFormat="1" ht="9.9499999999999993" customHeight="1"/>
    <row r="145" s="382" customFormat="1" ht="9.9499999999999993" customHeight="1"/>
    <row r="146" s="382" customFormat="1" ht="9.9499999999999993" customHeight="1"/>
    <row r="147" s="382" customFormat="1" ht="9.9499999999999993" customHeight="1"/>
    <row r="148" s="382" customFormat="1" ht="9.9499999999999993" customHeight="1"/>
    <row r="149" s="382" customFormat="1" ht="9.9499999999999993" customHeight="1"/>
    <row r="150" s="382" customFormat="1" ht="9.9499999999999993" customHeight="1"/>
    <row r="151" s="382" customFormat="1" ht="9.9499999999999993" customHeight="1"/>
    <row r="152" s="382" customFormat="1" ht="9.9499999999999993" customHeight="1"/>
    <row r="153" s="382" customFormat="1" ht="9.9499999999999993" customHeight="1"/>
    <row r="154" s="382" customFormat="1" ht="9.9499999999999993" customHeight="1"/>
    <row r="155" s="382" customFormat="1" ht="9.9499999999999993" customHeight="1"/>
    <row r="156" s="382" customFormat="1" ht="9.9499999999999993" customHeight="1"/>
    <row r="157" s="382" customFormat="1" ht="9.9499999999999993" customHeight="1"/>
    <row r="158" s="382" customFormat="1" ht="9.9499999999999993" customHeight="1"/>
  </sheetData>
  <sheetProtection selectLockedCells="1"/>
  <mergeCells count="77">
    <mergeCell ref="A41:S41"/>
    <mergeCell ref="T41:Y41"/>
    <mergeCell ref="Z41:AC41"/>
    <mergeCell ref="AD41:AD42"/>
    <mergeCell ref="A42:S44"/>
    <mergeCell ref="U42:V42"/>
    <mergeCell ref="X42:Y42"/>
    <mergeCell ref="A6:T6"/>
    <mergeCell ref="U6:V6"/>
    <mergeCell ref="W6:Z6"/>
    <mergeCell ref="AA14:AB14"/>
    <mergeCell ref="AC14:AD14"/>
    <mergeCell ref="P8:Q8"/>
    <mergeCell ref="V7:Y8"/>
    <mergeCell ref="Z7:AD8"/>
    <mergeCell ref="N8:O8"/>
    <mergeCell ref="V9:Y9"/>
    <mergeCell ref="V10:Z10"/>
    <mergeCell ref="Z9:AD9"/>
    <mergeCell ref="AA10:AD11"/>
    <mergeCell ref="AA12:AB12"/>
    <mergeCell ref="AC12:AD12"/>
    <mergeCell ref="A4:G4"/>
    <mergeCell ref="H4:I4"/>
    <mergeCell ref="A5:T5"/>
    <mergeCell ref="U5:V5"/>
    <mergeCell ref="W5:Z5"/>
    <mergeCell ref="A1:F2"/>
    <mergeCell ref="G1:M2"/>
    <mergeCell ref="N1:W1"/>
    <mergeCell ref="AA1:AB1"/>
    <mergeCell ref="A3:G3"/>
    <mergeCell ref="H3:I3"/>
    <mergeCell ref="AC1:AD1"/>
    <mergeCell ref="N2:W2"/>
    <mergeCell ref="AA2:AB2"/>
    <mergeCell ref="AC2:AD2"/>
    <mergeCell ref="AA4:AD4"/>
    <mergeCell ref="J3:T3"/>
    <mergeCell ref="U3:W3"/>
    <mergeCell ref="X3:Z3"/>
    <mergeCell ref="AA3:AD3"/>
    <mergeCell ref="J4:T4"/>
    <mergeCell ref="U4:W4"/>
    <mergeCell ref="X4:Z4"/>
    <mergeCell ref="AA5:AD5"/>
    <mergeCell ref="A9:B10"/>
    <mergeCell ref="A14:B16"/>
    <mergeCell ref="A11:B13"/>
    <mergeCell ref="AA6:AD6"/>
    <mergeCell ref="R8:S8"/>
    <mergeCell ref="A7:E7"/>
    <mergeCell ref="J7:S7"/>
    <mergeCell ref="T7:U8"/>
    <mergeCell ref="F7:G7"/>
    <mergeCell ref="H7:I7"/>
    <mergeCell ref="F8:G8"/>
    <mergeCell ref="H8:I8"/>
    <mergeCell ref="A8:E8"/>
    <mergeCell ref="J8:K8"/>
    <mergeCell ref="L8:M8"/>
    <mergeCell ref="A32:B34"/>
    <mergeCell ref="A35:B37"/>
    <mergeCell ref="A38:B40"/>
    <mergeCell ref="AA18:AD40"/>
    <mergeCell ref="AA13:AB13"/>
    <mergeCell ref="AC13:AD13"/>
    <mergeCell ref="A26:B28"/>
    <mergeCell ref="A29:B31"/>
    <mergeCell ref="A20:B22"/>
    <mergeCell ref="A23:B25"/>
    <mergeCell ref="A17:B19"/>
    <mergeCell ref="AA15:AB15"/>
    <mergeCell ref="AC15:AD15"/>
    <mergeCell ref="AA16:AB16"/>
    <mergeCell ref="AC16:AD16"/>
    <mergeCell ref="AA17:AD17"/>
  </mergeCells>
  <dataValidations count="8">
    <dataValidation type="whole" errorStyle="warning" allowBlank="1" showInputMessage="1" showErrorMessage="1" errorTitle="Data Entry Error" error="This value seems too high." sqref="AC16:AD16">
      <formula1>0</formula1>
      <formula2>50</formula2>
    </dataValidation>
    <dataValidation type="decimal" errorStyle="warning" allowBlank="1" showInputMessage="1" showErrorMessage="1" errorTitle="Data Entry Error" error="This value seems to high." sqref="AC14:AD15">
      <formula1>0</formula1>
      <formula2>50</formula2>
    </dataValidation>
    <dataValidation type="decimal" errorStyle="warning" allowBlank="1" showInputMessage="1" showErrorMessage="1" errorTitle="Data Entry Error" error="This value seems too high." sqref="X12:Y25 X32:Y34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V11 D10:U40">
      <formula1>1</formula1>
      <formula2>100</formula2>
    </dataValidation>
    <dataValidation type="whole" errorStyle="warning" allowBlank="1" showInputMessage="1" showErrorMessage="1" errorTitle="Data Entry Error" error="This UTM Northing seems incorrect." sqref="AA6:AD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W6:Z6">
      <formula1>280000</formula1>
      <formula2>719000</formula2>
    </dataValidation>
    <dataValidation type="list" allowBlank="1" showInputMessage="1" showErrorMessage="1" sqref="W12:W40 X42:AC42 U42:V42 AC12:AD12 A11:B40">
      <formula1>TreeSpecies</formula1>
    </dataValidation>
    <dataValidation errorStyle="warning" allowBlank="1" showInputMessage="1" showErrorMessage="1" errorTitle="Integer expected" error="This value is either not an integer or seems too high." sqref="V12:V40"/>
  </dataValidations>
  <pageMargins left="0.70866141732283472" right="0.70866141732283472" top="0.74803149606299213" bottom="0.74803149606299213" header="0.31496062992125984" footer="0.31496062992125984"/>
  <pageSetup scale="120" orientation="portrait" r:id="rId1"/>
  <headerFooter>
    <oddHeader>&amp;L&amp;F&amp;C&amp;A&amp;RPrint Date: &amp;D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F158"/>
  <sheetViews>
    <sheetView zoomScale="150" zoomScaleNormal="150" workbookViewId="0">
      <selection activeCell="V12" sqref="V12"/>
    </sheetView>
  </sheetViews>
  <sheetFormatPr defaultColWidth="2.28515625" defaultRowHeight="9.9499999999999993" customHeight="1"/>
  <cols>
    <col min="1" max="1" width="2.7109375" style="1" customWidth="1"/>
    <col min="2" max="2" width="2.42578125" style="1" customWidth="1"/>
    <col min="3" max="3" width="4.28515625" style="1" customWidth="1"/>
    <col min="4" max="4" width="2.42578125" style="1" customWidth="1"/>
    <col min="5" max="5" width="2.7109375" style="1" customWidth="1"/>
    <col min="6" max="9" width="2.5703125" style="1" customWidth="1"/>
    <col min="10" max="19" width="2.42578125" style="1" bestFit="1" customWidth="1"/>
    <col min="20" max="21" width="2.7109375" style="1" customWidth="1"/>
    <col min="22" max="26" width="2.5703125" style="1" customWidth="1"/>
    <col min="27" max="30" width="2.7109375" style="1" customWidth="1"/>
    <col min="31" max="58" width="2.28515625" style="382"/>
    <col min="59" max="16384" width="2.28515625" style="1"/>
  </cols>
  <sheetData>
    <row r="1" spans="1:58" ht="5.25" customHeight="1">
      <c r="A1" s="603"/>
      <c r="B1" s="604"/>
      <c r="C1" s="604"/>
      <c r="D1" s="604"/>
      <c r="E1" s="604"/>
      <c r="F1" s="604"/>
      <c r="G1" s="601" t="s">
        <v>39</v>
      </c>
      <c r="H1" s="601"/>
      <c r="I1" s="601"/>
      <c r="J1" s="601"/>
      <c r="K1" s="601"/>
      <c r="L1" s="601"/>
      <c r="M1" s="601"/>
      <c r="N1" s="609" t="s">
        <v>473</v>
      </c>
      <c r="O1" s="612"/>
      <c r="P1" s="612"/>
      <c r="Q1" s="612"/>
      <c r="R1" s="612"/>
      <c r="S1" s="612"/>
      <c r="T1" s="612"/>
      <c r="U1" s="612"/>
      <c r="V1" s="612"/>
      <c r="W1" s="612"/>
      <c r="X1" s="278" t="s">
        <v>34</v>
      </c>
      <c r="Y1" s="278" t="s">
        <v>35</v>
      </c>
      <c r="Z1" s="278" t="s">
        <v>36</v>
      </c>
      <c r="AA1" s="609" t="s">
        <v>37</v>
      </c>
      <c r="AB1" s="609"/>
      <c r="AC1" s="609" t="s">
        <v>38</v>
      </c>
      <c r="AD1" s="610"/>
      <c r="AE1" s="383"/>
    </row>
    <row r="2" spans="1:58" ht="9.9499999999999993" customHeight="1">
      <c r="A2" s="605"/>
      <c r="B2" s="606"/>
      <c r="C2" s="606"/>
      <c r="D2" s="606"/>
      <c r="E2" s="606"/>
      <c r="F2" s="606"/>
      <c r="G2" s="602"/>
      <c r="H2" s="602"/>
      <c r="I2" s="602"/>
      <c r="J2" s="602"/>
      <c r="K2" s="602"/>
      <c r="L2" s="602"/>
      <c r="M2" s="602"/>
      <c r="N2" s="611">
        <f>'Plot (1)'!N2:W2</f>
        <v>0</v>
      </c>
      <c r="O2" s="611"/>
      <c r="P2" s="611"/>
      <c r="Q2" s="611"/>
      <c r="R2" s="611"/>
      <c r="S2" s="611"/>
      <c r="T2" s="611"/>
      <c r="U2" s="611"/>
      <c r="V2" s="611"/>
      <c r="W2" s="611"/>
      <c r="X2" s="271">
        <f>'Plot (1)'!X2</f>
        <v>0</v>
      </c>
      <c r="Y2" s="271">
        <f>'Plot (1)'!Y2</f>
        <v>0</v>
      </c>
      <c r="Z2" s="271">
        <f>'Plot (1)'!Z2</f>
        <v>0</v>
      </c>
      <c r="AA2" s="654">
        <v>3</v>
      </c>
      <c r="AB2" s="654"/>
      <c r="AC2" s="654">
        <v>10</v>
      </c>
      <c r="AD2" s="655"/>
      <c r="AE2" s="383"/>
    </row>
    <row r="3" spans="1:58" s="2" customFormat="1" ht="5.25" customHeight="1">
      <c r="A3" s="613" t="s">
        <v>33</v>
      </c>
      <c r="B3" s="574"/>
      <c r="C3" s="574"/>
      <c r="D3" s="574"/>
      <c r="E3" s="574"/>
      <c r="F3" s="574"/>
      <c r="G3" s="574"/>
      <c r="H3" s="573" t="s">
        <v>32</v>
      </c>
      <c r="I3" s="573"/>
      <c r="J3" s="573" t="s">
        <v>31</v>
      </c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3" t="s">
        <v>30</v>
      </c>
      <c r="V3" s="573"/>
      <c r="W3" s="573"/>
      <c r="X3" s="573" t="s">
        <v>28</v>
      </c>
      <c r="Y3" s="573"/>
      <c r="Z3" s="573"/>
      <c r="AA3" s="573" t="s">
        <v>29</v>
      </c>
      <c r="AB3" s="574"/>
      <c r="AC3" s="574"/>
      <c r="AD3" s="575"/>
      <c r="AE3" s="384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393"/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  <c r="BD3" s="393"/>
      <c r="BE3" s="393"/>
      <c r="BF3" s="393"/>
    </row>
    <row r="4" spans="1:58" ht="9.9499999999999993" customHeight="1">
      <c r="A4" s="614">
        <f>'Plot (1)'!A4:G4</f>
        <v>0</v>
      </c>
      <c r="B4" s="558"/>
      <c r="C4" s="558"/>
      <c r="D4" s="558"/>
      <c r="E4" s="558"/>
      <c r="F4" s="558"/>
      <c r="G4" s="558"/>
      <c r="H4" s="563">
        <f>'Plot (1)'!H4:I4</f>
        <v>0</v>
      </c>
      <c r="I4" s="563"/>
      <c r="J4" s="563">
        <f>'Plot (1)'!J4:T4</f>
        <v>0</v>
      </c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>
        <f>'Plot (1)'!U4:W4</f>
        <v>0</v>
      </c>
      <c r="V4" s="563"/>
      <c r="W4" s="563"/>
      <c r="X4" s="563">
        <f>'Plot (1)'!X4:Z4</f>
        <v>0</v>
      </c>
      <c r="Y4" s="563"/>
      <c r="Z4" s="563"/>
      <c r="AA4" s="563">
        <f>'Plot (1)'!AA4:AD4</f>
        <v>0</v>
      </c>
      <c r="AB4" s="563"/>
      <c r="AC4" s="563"/>
      <c r="AD4" s="656"/>
      <c r="AE4" s="383"/>
    </row>
    <row r="5" spans="1:58" ht="5.25" customHeight="1">
      <c r="A5" s="595" t="s">
        <v>14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61" t="s">
        <v>25</v>
      </c>
      <c r="V5" s="562"/>
      <c r="W5" s="573" t="s">
        <v>26</v>
      </c>
      <c r="X5" s="573"/>
      <c r="Y5" s="573"/>
      <c r="Z5" s="573"/>
      <c r="AA5" s="573" t="s">
        <v>27</v>
      </c>
      <c r="AB5" s="574"/>
      <c r="AC5" s="574"/>
      <c r="AD5" s="575"/>
      <c r="AE5" s="383"/>
    </row>
    <row r="6" spans="1:58" ht="9.75" customHeight="1" thickBot="1">
      <c r="A6" s="580"/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657">
        <f>'Plot (1)'!U6:V6</f>
        <v>0</v>
      </c>
      <c r="V6" s="658"/>
      <c r="W6" s="539"/>
      <c r="X6" s="539"/>
      <c r="Y6" s="539"/>
      <c r="Z6" s="539"/>
      <c r="AA6" s="539"/>
      <c r="AB6" s="540"/>
      <c r="AC6" s="540"/>
      <c r="AD6" s="541"/>
      <c r="AE6" s="383"/>
    </row>
    <row r="7" spans="1:58" ht="5.25" customHeight="1">
      <c r="A7" s="597" t="s">
        <v>476</v>
      </c>
      <c r="B7" s="598"/>
      <c r="C7" s="598"/>
      <c r="D7" s="598"/>
      <c r="E7" s="598"/>
      <c r="F7" s="569" t="s">
        <v>11</v>
      </c>
      <c r="G7" s="570"/>
      <c r="H7" s="569" t="s">
        <v>479</v>
      </c>
      <c r="I7" s="570"/>
      <c r="J7" s="582" t="s">
        <v>12</v>
      </c>
      <c r="K7" s="583"/>
      <c r="L7" s="583"/>
      <c r="M7" s="583"/>
      <c r="N7" s="583"/>
      <c r="O7" s="583"/>
      <c r="P7" s="583"/>
      <c r="Q7" s="583"/>
      <c r="R7" s="583"/>
      <c r="S7" s="584"/>
      <c r="T7" s="576" t="s">
        <v>13</v>
      </c>
      <c r="U7" s="577"/>
      <c r="V7" s="591" t="s">
        <v>23</v>
      </c>
      <c r="W7" s="591"/>
      <c r="X7" s="591"/>
      <c r="Y7" s="592"/>
      <c r="Z7" s="586">
        <f>'Plot (1)'!Z7:AD8</f>
        <v>0</v>
      </c>
      <c r="AA7" s="587"/>
      <c r="AB7" s="587"/>
      <c r="AC7" s="587"/>
      <c r="AD7" s="588"/>
      <c r="AE7" s="383"/>
    </row>
    <row r="8" spans="1:58" ht="8.25" customHeight="1" thickBot="1">
      <c r="A8" s="599">
        <v>3</v>
      </c>
      <c r="B8" s="600"/>
      <c r="C8" s="600"/>
      <c r="D8" s="600"/>
      <c r="E8" s="600"/>
      <c r="F8" s="571">
        <f>'Plot (1)'!F8:G8</f>
        <v>0</v>
      </c>
      <c r="G8" s="572"/>
      <c r="H8" s="571">
        <f>'Plot (1)'!H8:I8</f>
        <v>0</v>
      </c>
      <c r="I8" s="572"/>
      <c r="J8" s="652"/>
      <c r="K8" s="653"/>
      <c r="L8" s="653"/>
      <c r="M8" s="653"/>
      <c r="N8" s="653"/>
      <c r="O8" s="653"/>
      <c r="P8" s="567"/>
      <c r="Q8" s="567"/>
      <c r="R8" s="567"/>
      <c r="S8" s="568"/>
      <c r="T8" s="578"/>
      <c r="U8" s="579"/>
      <c r="V8" s="593"/>
      <c r="W8" s="593"/>
      <c r="X8" s="593"/>
      <c r="Y8" s="594"/>
      <c r="Z8" s="589"/>
      <c r="AA8" s="589"/>
      <c r="AB8" s="589"/>
      <c r="AC8" s="589"/>
      <c r="AD8" s="590"/>
      <c r="AE8" s="383"/>
    </row>
    <row r="9" spans="1:58" ht="11.25" customHeight="1" thickBot="1">
      <c r="A9" s="533" t="s">
        <v>2</v>
      </c>
      <c r="B9" s="534"/>
      <c r="C9" s="284" t="s">
        <v>0</v>
      </c>
      <c r="D9" s="431" t="s">
        <v>3</v>
      </c>
      <c r="E9" s="431" t="s">
        <v>4</v>
      </c>
      <c r="F9" s="431" t="s">
        <v>5</v>
      </c>
      <c r="G9" s="432" t="s">
        <v>6</v>
      </c>
      <c r="H9" s="433" t="s">
        <v>7</v>
      </c>
      <c r="I9" s="434" t="s">
        <v>8</v>
      </c>
      <c r="J9" s="435" t="s">
        <v>9</v>
      </c>
      <c r="K9" s="436" t="s">
        <v>10</v>
      </c>
      <c r="L9" s="436" t="s">
        <v>9</v>
      </c>
      <c r="M9" s="436" t="s">
        <v>10</v>
      </c>
      <c r="N9" s="436" t="s">
        <v>9</v>
      </c>
      <c r="O9" s="436" t="s">
        <v>10</v>
      </c>
      <c r="P9" s="436" t="s">
        <v>9</v>
      </c>
      <c r="Q9" s="436" t="s">
        <v>10</v>
      </c>
      <c r="R9" s="436" t="s">
        <v>9</v>
      </c>
      <c r="S9" s="437" t="s">
        <v>10</v>
      </c>
      <c r="T9" s="443" t="s">
        <v>7</v>
      </c>
      <c r="U9" s="467" t="s">
        <v>8</v>
      </c>
      <c r="V9" s="531" t="s">
        <v>24</v>
      </c>
      <c r="W9" s="531"/>
      <c r="X9" s="531"/>
      <c r="Y9" s="532"/>
      <c r="Z9" s="539">
        <f>'Plot (1)'!Z9:AD9</f>
        <v>0</v>
      </c>
      <c r="AA9" s="540"/>
      <c r="AB9" s="540"/>
      <c r="AC9" s="540"/>
      <c r="AD9" s="541"/>
      <c r="AE9" s="383"/>
    </row>
    <row r="10" spans="1:58" ht="9.9499999999999993" customHeight="1" thickBot="1">
      <c r="A10" s="535"/>
      <c r="B10" s="536"/>
      <c r="C10" s="430" t="s">
        <v>1</v>
      </c>
      <c r="D10" s="450">
        <f t="shared" ref="D10:S10" si="0">SUM(D11:D40)</f>
        <v>0</v>
      </c>
      <c r="E10" s="451">
        <f t="shared" si="0"/>
        <v>0</v>
      </c>
      <c r="F10" s="451">
        <f t="shared" si="0"/>
        <v>0</v>
      </c>
      <c r="G10" s="452">
        <f t="shared" si="0"/>
        <v>0</v>
      </c>
      <c r="H10" s="450">
        <f t="shared" si="0"/>
        <v>0</v>
      </c>
      <c r="I10" s="452">
        <f t="shared" si="0"/>
        <v>0</v>
      </c>
      <c r="J10" s="450">
        <f t="shared" si="0"/>
        <v>0</v>
      </c>
      <c r="K10" s="451">
        <f t="shared" si="0"/>
        <v>0</v>
      </c>
      <c r="L10" s="451">
        <f t="shared" si="0"/>
        <v>0</v>
      </c>
      <c r="M10" s="451">
        <f t="shared" si="0"/>
        <v>0</v>
      </c>
      <c r="N10" s="451">
        <f t="shared" si="0"/>
        <v>0</v>
      </c>
      <c r="O10" s="451">
        <f t="shared" si="0"/>
        <v>0</v>
      </c>
      <c r="P10" s="451">
        <f t="shared" si="0"/>
        <v>0</v>
      </c>
      <c r="Q10" s="451">
        <f t="shared" si="0"/>
        <v>0</v>
      </c>
      <c r="R10" s="451">
        <f t="shared" si="0"/>
        <v>0</v>
      </c>
      <c r="S10" s="452">
        <f t="shared" si="0"/>
        <v>0</v>
      </c>
      <c r="T10" s="428">
        <f t="shared" ref="T10:U10" si="1">SUM(T11:T40)</f>
        <v>0</v>
      </c>
      <c r="U10" s="429">
        <f t="shared" si="1"/>
        <v>0</v>
      </c>
      <c r="V10" s="537" t="s">
        <v>730</v>
      </c>
      <c r="W10" s="537"/>
      <c r="X10" s="537"/>
      <c r="Y10" s="537"/>
      <c r="Z10" s="538"/>
      <c r="AA10" s="550" t="s">
        <v>21</v>
      </c>
      <c r="AB10" s="551"/>
      <c r="AC10" s="551"/>
      <c r="AD10" s="552"/>
      <c r="AE10" s="383"/>
    </row>
    <row r="11" spans="1:58" ht="9.9499999999999993" customHeight="1">
      <c r="A11" s="634"/>
      <c r="B11" s="635"/>
      <c r="C11" s="447">
        <v>1</v>
      </c>
      <c r="D11" s="287"/>
      <c r="E11" s="442"/>
      <c r="F11" s="442"/>
      <c r="G11" s="285"/>
      <c r="H11" s="287"/>
      <c r="I11" s="285"/>
      <c r="J11" s="287"/>
      <c r="K11" s="442"/>
      <c r="L11" s="442"/>
      <c r="M11" s="442"/>
      <c r="N11" s="442"/>
      <c r="O11" s="442"/>
      <c r="P11" s="442"/>
      <c r="Q11" s="442"/>
      <c r="R11" s="442"/>
      <c r="S11" s="285"/>
      <c r="T11" s="287"/>
      <c r="U11" s="285"/>
      <c r="V11" s="445" t="s">
        <v>718</v>
      </c>
      <c r="W11" s="7" t="s">
        <v>15</v>
      </c>
      <c r="X11" s="7" t="s">
        <v>16</v>
      </c>
      <c r="Y11" s="7" t="s">
        <v>17</v>
      </c>
      <c r="Z11" s="292" t="s">
        <v>707</v>
      </c>
      <c r="AA11" s="553"/>
      <c r="AB11" s="554"/>
      <c r="AC11" s="554"/>
      <c r="AD11" s="555"/>
      <c r="AE11" s="383"/>
    </row>
    <row r="12" spans="1:58" ht="9.9499999999999993" customHeight="1">
      <c r="A12" s="529"/>
      <c r="B12" s="530"/>
      <c r="C12" s="448">
        <v>2</v>
      </c>
      <c r="D12" s="287"/>
      <c r="E12" s="442"/>
      <c r="F12" s="442"/>
      <c r="G12" s="285"/>
      <c r="H12" s="287"/>
      <c r="I12" s="285"/>
      <c r="J12" s="287"/>
      <c r="K12" s="442"/>
      <c r="L12" s="442"/>
      <c r="M12" s="442"/>
      <c r="N12" s="442"/>
      <c r="O12" s="442"/>
      <c r="P12" s="442"/>
      <c r="Q12" s="442"/>
      <c r="R12" s="442"/>
      <c r="S12" s="285"/>
      <c r="T12" s="287"/>
      <c r="U12" s="285"/>
      <c r="V12" s="441"/>
      <c r="W12" s="515"/>
      <c r="X12" s="526"/>
      <c r="Y12" s="526"/>
      <c r="Z12" s="280"/>
      <c r="AA12" s="556" t="s">
        <v>18</v>
      </c>
      <c r="AB12" s="557"/>
      <c r="AC12" s="542"/>
      <c r="AD12" s="543"/>
      <c r="AE12" s="383"/>
    </row>
    <row r="13" spans="1:58" ht="9.9499999999999993" customHeight="1" thickBot="1">
      <c r="A13" s="636"/>
      <c r="B13" s="637"/>
      <c r="C13" s="449">
        <v>3</v>
      </c>
      <c r="D13" s="288"/>
      <c r="E13" s="444"/>
      <c r="F13" s="444"/>
      <c r="G13" s="286"/>
      <c r="H13" s="288"/>
      <c r="I13" s="286"/>
      <c r="J13" s="288"/>
      <c r="K13" s="444"/>
      <c r="L13" s="444"/>
      <c r="M13" s="444"/>
      <c r="N13" s="444"/>
      <c r="O13" s="444"/>
      <c r="P13" s="444"/>
      <c r="Q13" s="444"/>
      <c r="R13" s="444"/>
      <c r="S13" s="286"/>
      <c r="T13" s="288"/>
      <c r="U13" s="286"/>
      <c r="V13" s="441"/>
      <c r="W13" s="515"/>
      <c r="X13" s="526"/>
      <c r="Y13" s="526"/>
      <c r="Z13" s="280"/>
      <c r="AA13" s="556" t="s">
        <v>16</v>
      </c>
      <c r="AB13" s="557"/>
      <c r="AC13" s="542"/>
      <c r="AD13" s="543"/>
      <c r="AE13" s="383"/>
    </row>
    <row r="14" spans="1:58" ht="9.9499999999999993" customHeight="1">
      <c r="A14" s="634"/>
      <c r="B14" s="635"/>
      <c r="C14" s="460">
        <v>1</v>
      </c>
      <c r="D14" s="461"/>
      <c r="E14" s="462"/>
      <c r="F14" s="462"/>
      <c r="G14" s="463"/>
      <c r="H14" s="461"/>
      <c r="I14" s="463"/>
      <c r="J14" s="461"/>
      <c r="K14" s="462"/>
      <c r="L14" s="462"/>
      <c r="M14" s="462"/>
      <c r="N14" s="462"/>
      <c r="O14" s="462"/>
      <c r="P14" s="462"/>
      <c r="Q14" s="462"/>
      <c r="R14" s="462"/>
      <c r="S14" s="463"/>
      <c r="T14" s="461"/>
      <c r="U14" s="463"/>
      <c r="V14" s="441"/>
      <c r="W14" s="515"/>
      <c r="X14" s="528"/>
      <c r="Y14" s="528"/>
      <c r="Z14" s="281"/>
      <c r="AA14" s="556" t="s">
        <v>19</v>
      </c>
      <c r="AB14" s="557"/>
      <c r="AC14" s="542"/>
      <c r="AD14" s="543"/>
      <c r="AE14" s="383"/>
    </row>
    <row r="15" spans="1:58" ht="9.9499999999999993" customHeight="1">
      <c r="A15" s="529"/>
      <c r="B15" s="530"/>
      <c r="C15" s="448">
        <v>2</v>
      </c>
      <c r="D15" s="287"/>
      <c r="E15" s="442"/>
      <c r="F15" s="442"/>
      <c r="G15" s="285"/>
      <c r="H15" s="287"/>
      <c r="I15" s="285"/>
      <c r="J15" s="287"/>
      <c r="K15" s="442"/>
      <c r="L15" s="442"/>
      <c r="M15" s="442"/>
      <c r="N15" s="442"/>
      <c r="O15" s="442"/>
      <c r="P15" s="442"/>
      <c r="Q15" s="442"/>
      <c r="R15" s="442"/>
      <c r="S15" s="285"/>
      <c r="T15" s="287"/>
      <c r="U15" s="285"/>
      <c r="V15" s="441"/>
      <c r="W15" s="515"/>
      <c r="X15" s="528"/>
      <c r="Y15" s="528"/>
      <c r="Z15" s="281"/>
      <c r="AA15" s="544" t="s">
        <v>20</v>
      </c>
      <c r="AB15" s="545"/>
      <c r="AC15" s="542"/>
      <c r="AD15" s="543"/>
      <c r="AE15" s="383"/>
    </row>
    <row r="16" spans="1:58" ht="9.9499999999999993" customHeight="1" thickBot="1">
      <c r="A16" s="636"/>
      <c r="B16" s="637"/>
      <c r="C16" s="449">
        <v>3</v>
      </c>
      <c r="D16" s="288"/>
      <c r="E16" s="444"/>
      <c r="F16" s="444"/>
      <c r="G16" s="286"/>
      <c r="H16" s="288"/>
      <c r="I16" s="286"/>
      <c r="J16" s="288"/>
      <c r="K16" s="444"/>
      <c r="L16" s="444"/>
      <c r="M16" s="444"/>
      <c r="N16" s="444"/>
      <c r="O16" s="444"/>
      <c r="P16" s="444"/>
      <c r="Q16" s="444"/>
      <c r="R16" s="444"/>
      <c r="S16" s="286"/>
      <c r="T16" s="288"/>
      <c r="U16" s="286"/>
      <c r="V16" s="441"/>
      <c r="W16" s="515"/>
      <c r="X16" s="528"/>
      <c r="Y16" s="528"/>
      <c r="Z16" s="281"/>
      <c r="AA16" s="546" t="s">
        <v>480</v>
      </c>
      <c r="AB16" s="547"/>
      <c r="AC16" s="548"/>
      <c r="AD16" s="549"/>
      <c r="AE16" s="383"/>
    </row>
    <row r="17" spans="1:31" ht="9.9499999999999993" customHeight="1">
      <c r="A17" s="634"/>
      <c r="B17" s="635"/>
      <c r="C17" s="447">
        <v>1</v>
      </c>
      <c r="D17" s="461"/>
      <c r="E17" s="462"/>
      <c r="F17" s="462"/>
      <c r="G17" s="463"/>
      <c r="H17" s="461"/>
      <c r="I17" s="463"/>
      <c r="J17" s="461"/>
      <c r="K17" s="462"/>
      <c r="L17" s="462"/>
      <c r="M17" s="462"/>
      <c r="N17" s="462"/>
      <c r="O17" s="462"/>
      <c r="P17" s="462"/>
      <c r="Q17" s="462"/>
      <c r="R17" s="462"/>
      <c r="S17" s="463"/>
      <c r="T17" s="461"/>
      <c r="U17" s="463"/>
      <c r="V17" s="441"/>
      <c r="W17" s="515"/>
      <c r="X17" s="528"/>
      <c r="Y17" s="528"/>
      <c r="Z17" s="281"/>
      <c r="AA17" s="644" t="s">
        <v>22</v>
      </c>
      <c r="AB17" s="644"/>
      <c r="AC17" s="644"/>
      <c r="AD17" s="645"/>
      <c r="AE17" s="383"/>
    </row>
    <row r="18" spans="1:31" ht="9.9499999999999993" customHeight="1">
      <c r="A18" s="529"/>
      <c r="B18" s="530"/>
      <c r="C18" s="448">
        <v>2</v>
      </c>
      <c r="D18" s="287"/>
      <c r="E18" s="442"/>
      <c r="F18" s="442"/>
      <c r="G18" s="285"/>
      <c r="H18" s="287"/>
      <c r="I18" s="285"/>
      <c r="J18" s="287"/>
      <c r="K18" s="442"/>
      <c r="L18" s="442"/>
      <c r="M18" s="442"/>
      <c r="N18" s="442"/>
      <c r="O18" s="442"/>
      <c r="P18" s="442"/>
      <c r="Q18" s="442"/>
      <c r="R18" s="442"/>
      <c r="S18" s="285"/>
      <c r="T18" s="287"/>
      <c r="U18" s="285"/>
      <c r="V18" s="441"/>
      <c r="W18" s="442"/>
      <c r="X18" s="528"/>
      <c r="Y18" s="528"/>
      <c r="Z18" s="281"/>
      <c r="AA18" s="638"/>
      <c r="AB18" s="638"/>
      <c r="AC18" s="638"/>
      <c r="AD18" s="639"/>
      <c r="AE18" s="383"/>
    </row>
    <row r="19" spans="1:31" ht="9.9499999999999993" customHeight="1" thickBot="1">
      <c r="A19" s="636"/>
      <c r="B19" s="637"/>
      <c r="C19" s="449">
        <v>3</v>
      </c>
      <c r="D19" s="288"/>
      <c r="E19" s="444"/>
      <c r="F19" s="444"/>
      <c r="G19" s="286"/>
      <c r="H19" s="288"/>
      <c r="I19" s="286"/>
      <c r="J19" s="288"/>
      <c r="K19" s="444"/>
      <c r="L19" s="444"/>
      <c r="M19" s="444"/>
      <c r="N19" s="444"/>
      <c r="O19" s="444"/>
      <c r="P19" s="444"/>
      <c r="Q19" s="444"/>
      <c r="R19" s="444"/>
      <c r="S19" s="286"/>
      <c r="T19" s="288"/>
      <c r="U19" s="286"/>
      <c r="V19" s="441"/>
      <c r="W19" s="442"/>
      <c r="X19" s="528"/>
      <c r="Y19" s="528"/>
      <c r="Z19" s="281"/>
      <c r="AA19" s="640"/>
      <c r="AB19" s="640"/>
      <c r="AC19" s="640"/>
      <c r="AD19" s="641"/>
      <c r="AE19" s="383"/>
    </row>
    <row r="20" spans="1:31" ht="9.9499999999999993" customHeight="1">
      <c r="A20" s="659"/>
      <c r="B20" s="660"/>
      <c r="C20" s="447">
        <v>1</v>
      </c>
      <c r="D20" s="461"/>
      <c r="E20" s="462"/>
      <c r="F20" s="462"/>
      <c r="G20" s="463"/>
      <c r="H20" s="461"/>
      <c r="I20" s="463"/>
      <c r="J20" s="461"/>
      <c r="K20" s="462"/>
      <c r="L20" s="462"/>
      <c r="M20" s="462"/>
      <c r="N20" s="462"/>
      <c r="O20" s="462"/>
      <c r="P20" s="462"/>
      <c r="Q20" s="462"/>
      <c r="R20" s="462"/>
      <c r="S20" s="463"/>
      <c r="T20" s="461"/>
      <c r="U20" s="463"/>
      <c r="V20" s="441"/>
      <c r="W20" s="442"/>
      <c r="X20" s="526"/>
      <c r="Y20" s="526"/>
      <c r="Z20" s="280"/>
      <c r="AA20" s="640"/>
      <c r="AB20" s="640"/>
      <c r="AC20" s="640"/>
      <c r="AD20" s="641"/>
      <c r="AE20" s="383"/>
    </row>
    <row r="21" spans="1:31" ht="9.9499999999999993" customHeight="1">
      <c r="A21" s="648"/>
      <c r="B21" s="649"/>
      <c r="C21" s="448">
        <v>2</v>
      </c>
      <c r="D21" s="287"/>
      <c r="E21" s="442"/>
      <c r="F21" s="442"/>
      <c r="G21" s="285"/>
      <c r="H21" s="287"/>
      <c r="I21" s="285"/>
      <c r="J21" s="287"/>
      <c r="K21" s="442"/>
      <c r="L21" s="442"/>
      <c r="M21" s="442"/>
      <c r="N21" s="442"/>
      <c r="O21" s="442"/>
      <c r="P21" s="442"/>
      <c r="Q21" s="442"/>
      <c r="R21" s="442"/>
      <c r="S21" s="285"/>
      <c r="T21" s="287"/>
      <c r="U21" s="285"/>
      <c r="V21" s="441"/>
      <c r="W21" s="442"/>
      <c r="X21" s="526"/>
      <c r="Y21" s="526"/>
      <c r="Z21" s="280"/>
      <c r="AA21" s="640"/>
      <c r="AB21" s="640"/>
      <c r="AC21" s="640"/>
      <c r="AD21" s="641"/>
      <c r="AE21" s="383"/>
    </row>
    <row r="22" spans="1:31" ht="9.9499999999999993" customHeight="1" thickBot="1">
      <c r="A22" s="661"/>
      <c r="B22" s="662"/>
      <c r="C22" s="449">
        <v>3</v>
      </c>
      <c r="D22" s="288"/>
      <c r="E22" s="444"/>
      <c r="F22" s="444"/>
      <c r="G22" s="286"/>
      <c r="H22" s="288"/>
      <c r="I22" s="286"/>
      <c r="J22" s="288"/>
      <c r="K22" s="444"/>
      <c r="L22" s="444"/>
      <c r="M22" s="444"/>
      <c r="N22" s="444"/>
      <c r="O22" s="444"/>
      <c r="P22" s="444"/>
      <c r="Q22" s="444"/>
      <c r="R22" s="444"/>
      <c r="S22" s="286"/>
      <c r="T22" s="288"/>
      <c r="U22" s="286"/>
      <c r="V22" s="441"/>
      <c r="W22" s="442"/>
      <c r="X22" s="526"/>
      <c r="Y22" s="526"/>
      <c r="Z22" s="280"/>
      <c r="AA22" s="640"/>
      <c r="AB22" s="640"/>
      <c r="AC22" s="640"/>
      <c r="AD22" s="641"/>
      <c r="AE22" s="383"/>
    </row>
    <row r="23" spans="1:31" ht="9.9499999999999993" customHeight="1">
      <c r="A23" s="634"/>
      <c r="B23" s="635"/>
      <c r="C23" s="447">
        <v>1</v>
      </c>
      <c r="D23" s="461"/>
      <c r="E23" s="462"/>
      <c r="F23" s="462"/>
      <c r="G23" s="463"/>
      <c r="H23" s="461"/>
      <c r="I23" s="463"/>
      <c r="J23" s="461"/>
      <c r="K23" s="462"/>
      <c r="L23" s="462"/>
      <c r="M23" s="462"/>
      <c r="N23" s="462"/>
      <c r="O23" s="462"/>
      <c r="P23" s="462"/>
      <c r="Q23" s="462"/>
      <c r="R23" s="462"/>
      <c r="S23" s="463"/>
      <c r="T23" s="461"/>
      <c r="U23" s="463"/>
      <c r="V23" s="441"/>
      <c r="W23" s="442"/>
      <c r="X23" s="526"/>
      <c r="Y23" s="526"/>
      <c r="Z23" s="280"/>
      <c r="AA23" s="640"/>
      <c r="AB23" s="640"/>
      <c r="AC23" s="640"/>
      <c r="AD23" s="641"/>
      <c r="AE23" s="383"/>
    </row>
    <row r="24" spans="1:31" ht="9.9499999999999993" customHeight="1">
      <c r="A24" s="529"/>
      <c r="B24" s="530"/>
      <c r="C24" s="448">
        <v>2</v>
      </c>
      <c r="D24" s="287"/>
      <c r="E24" s="442"/>
      <c r="F24" s="442"/>
      <c r="G24" s="285"/>
      <c r="H24" s="287"/>
      <c r="I24" s="285"/>
      <c r="J24" s="287"/>
      <c r="K24" s="442"/>
      <c r="L24" s="442"/>
      <c r="M24" s="442"/>
      <c r="N24" s="442"/>
      <c r="O24" s="442"/>
      <c r="P24" s="442"/>
      <c r="Q24" s="442"/>
      <c r="R24" s="442"/>
      <c r="S24" s="285"/>
      <c r="T24" s="287"/>
      <c r="U24" s="285"/>
      <c r="V24" s="441"/>
      <c r="W24" s="442"/>
      <c r="X24" s="526"/>
      <c r="Y24" s="526"/>
      <c r="Z24" s="280"/>
      <c r="AA24" s="640"/>
      <c r="AB24" s="640"/>
      <c r="AC24" s="640"/>
      <c r="AD24" s="641"/>
      <c r="AE24" s="383"/>
    </row>
    <row r="25" spans="1:31" ht="9.9499999999999993" customHeight="1" thickBot="1">
      <c r="A25" s="636"/>
      <c r="B25" s="637"/>
      <c r="C25" s="449">
        <v>3</v>
      </c>
      <c r="D25" s="288"/>
      <c r="E25" s="444"/>
      <c r="F25" s="444"/>
      <c r="G25" s="286"/>
      <c r="H25" s="288"/>
      <c r="I25" s="286"/>
      <c r="J25" s="288"/>
      <c r="K25" s="444"/>
      <c r="L25" s="444"/>
      <c r="M25" s="444"/>
      <c r="N25" s="444"/>
      <c r="O25" s="444"/>
      <c r="P25" s="444"/>
      <c r="Q25" s="444"/>
      <c r="R25" s="444"/>
      <c r="S25" s="286"/>
      <c r="T25" s="288"/>
      <c r="U25" s="286"/>
      <c r="V25" s="441"/>
      <c r="W25" s="442"/>
      <c r="X25" s="526"/>
      <c r="Y25" s="526"/>
      <c r="Z25" s="280"/>
      <c r="AA25" s="640"/>
      <c r="AB25" s="640"/>
      <c r="AC25" s="640"/>
      <c r="AD25" s="641"/>
      <c r="AE25" s="383"/>
    </row>
    <row r="26" spans="1:31" ht="9.75" customHeight="1">
      <c r="A26" s="634"/>
      <c r="B26" s="635"/>
      <c r="C26" s="447">
        <v>1</v>
      </c>
      <c r="D26" s="461"/>
      <c r="E26" s="462"/>
      <c r="F26" s="462"/>
      <c r="G26" s="463"/>
      <c r="H26" s="461"/>
      <c r="I26" s="463"/>
      <c r="J26" s="461"/>
      <c r="K26" s="462"/>
      <c r="L26" s="462"/>
      <c r="M26" s="462"/>
      <c r="N26" s="462"/>
      <c r="O26" s="462"/>
      <c r="P26" s="462"/>
      <c r="Q26" s="462"/>
      <c r="R26" s="462"/>
      <c r="S26" s="463"/>
      <c r="T26" s="461"/>
      <c r="U26" s="463"/>
      <c r="V26" s="441"/>
      <c r="W26" s="442"/>
      <c r="X26" s="526"/>
      <c r="Y26" s="526"/>
      <c r="Z26" s="280"/>
      <c r="AA26" s="640"/>
      <c r="AB26" s="640"/>
      <c r="AC26" s="640"/>
      <c r="AD26" s="641"/>
      <c r="AE26" s="383"/>
    </row>
    <row r="27" spans="1:31" ht="9.9499999999999993" customHeight="1">
      <c r="A27" s="529"/>
      <c r="B27" s="530"/>
      <c r="C27" s="448">
        <v>2</v>
      </c>
      <c r="D27" s="287"/>
      <c r="E27" s="442"/>
      <c r="F27" s="442"/>
      <c r="G27" s="285"/>
      <c r="H27" s="287"/>
      <c r="I27" s="285"/>
      <c r="J27" s="287"/>
      <c r="K27" s="442"/>
      <c r="L27" s="442"/>
      <c r="M27" s="442"/>
      <c r="N27" s="442"/>
      <c r="O27" s="442"/>
      <c r="P27" s="442"/>
      <c r="Q27" s="442"/>
      <c r="R27" s="442"/>
      <c r="S27" s="285"/>
      <c r="T27" s="287"/>
      <c r="U27" s="285"/>
      <c r="V27" s="441"/>
      <c r="W27" s="442"/>
      <c r="X27" s="526"/>
      <c r="Y27" s="526"/>
      <c r="Z27" s="280"/>
      <c r="AA27" s="640"/>
      <c r="AB27" s="640"/>
      <c r="AC27" s="640"/>
      <c r="AD27" s="641"/>
      <c r="AE27" s="383"/>
    </row>
    <row r="28" spans="1:31" ht="9.9499999999999993" customHeight="1" thickBot="1">
      <c r="A28" s="636"/>
      <c r="B28" s="637"/>
      <c r="C28" s="449">
        <v>3</v>
      </c>
      <c r="D28" s="288"/>
      <c r="E28" s="444"/>
      <c r="F28" s="444"/>
      <c r="G28" s="286"/>
      <c r="H28" s="288"/>
      <c r="I28" s="286"/>
      <c r="J28" s="288"/>
      <c r="K28" s="444"/>
      <c r="L28" s="444"/>
      <c r="M28" s="444"/>
      <c r="N28" s="444"/>
      <c r="O28" s="444"/>
      <c r="P28" s="444"/>
      <c r="Q28" s="444"/>
      <c r="R28" s="444"/>
      <c r="S28" s="286"/>
      <c r="T28" s="288"/>
      <c r="U28" s="286"/>
      <c r="V28" s="441"/>
      <c r="W28" s="442"/>
      <c r="X28" s="526"/>
      <c r="Y28" s="526"/>
      <c r="Z28" s="280"/>
      <c r="AA28" s="640"/>
      <c r="AB28" s="640"/>
      <c r="AC28" s="640"/>
      <c r="AD28" s="641"/>
      <c r="AE28" s="383"/>
    </row>
    <row r="29" spans="1:31" ht="9.9499999999999993" customHeight="1">
      <c r="A29" s="634"/>
      <c r="B29" s="635"/>
      <c r="C29" s="447">
        <v>1</v>
      </c>
      <c r="D29" s="461"/>
      <c r="E29" s="462"/>
      <c r="F29" s="462"/>
      <c r="G29" s="463"/>
      <c r="H29" s="461"/>
      <c r="I29" s="463"/>
      <c r="J29" s="461"/>
      <c r="K29" s="462"/>
      <c r="L29" s="462"/>
      <c r="M29" s="462"/>
      <c r="N29" s="462"/>
      <c r="O29" s="462"/>
      <c r="P29" s="462"/>
      <c r="Q29" s="462"/>
      <c r="R29" s="462"/>
      <c r="S29" s="463"/>
      <c r="T29" s="461"/>
      <c r="U29" s="463"/>
      <c r="V29" s="441"/>
      <c r="W29" s="442"/>
      <c r="X29" s="526"/>
      <c r="Y29" s="526"/>
      <c r="Z29" s="280"/>
      <c r="AA29" s="640"/>
      <c r="AB29" s="640"/>
      <c r="AC29" s="640"/>
      <c r="AD29" s="641"/>
      <c r="AE29" s="383"/>
    </row>
    <row r="30" spans="1:31" ht="9.9499999999999993" customHeight="1">
      <c r="A30" s="529"/>
      <c r="B30" s="530"/>
      <c r="C30" s="448">
        <v>2</v>
      </c>
      <c r="D30" s="287"/>
      <c r="E30" s="442"/>
      <c r="F30" s="442"/>
      <c r="G30" s="285"/>
      <c r="H30" s="287"/>
      <c r="I30" s="285"/>
      <c r="J30" s="287"/>
      <c r="K30" s="442"/>
      <c r="L30" s="442"/>
      <c r="M30" s="442"/>
      <c r="N30" s="442"/>
      <c r="O30" s="442"/>
      <c r="P30" s="442"/>
      <c r="Q30" s="442"/>
      <c r="R30" s="442"/>
      <c r="S30" s="285"/>
      <c r="T30" s="287"/>
      <c r="U30" s="285"/>
      <c r="V30" s="441"/>
      <c r="W30" s="442"/>
      <c r="X30" s="526"/>
      <c r="Y30" s="526"/>
      <c r="Z30" s="280"/>
      <c r="AA30" s="640"/>
      <c r="AB30" s="640"/>
      <c r="AC30" s="640"/>
      <c r="AD30" s="641"/>
      <c r="AE30" s="383"/>
    </row>
    <row r="31" spans="1:31" ht="9.9499999999999993" customHeight="1" thickBot="1">
      <c r="A31" s="636"/>
      <c r="B31" s="637"/>
      <c r="C31" s="449">
        <v>3</v>
      </c>
      <c r="D31" s="288"/>
      <c r="E31" s="444"/>
      <c r="F31" s="444"/>
      <c r="G31" s="286"/>
      <c r="H31" s="288"/>
      <c r="I31" s="286"/>
      <c r="J31" s="288"/>
      <c r="K31" s="444"/>
      <c r="L31" s="444"/>
      <c r="M31" s="444"/>
      <c r="N31" s="444"/>
      <c r="O31" s="444"/>
      <c r="P31" s="444"/>
      <c r="Q31" s="444"/>
      <c r="R31" s="444"/>
      <c r="S31" s="286"/>
      <c r="T31" s="288"/>
      <c r="U31" s="286"/>
      <c r="V31" s="441"/>
      <c r="W31" s="442"/>
      <c r="X31" s="526"/>
      <c r="Y31" s="526"/>
      <c r="Z31" s="280"/>
      <c r="AA31" s="640"/>
      <c r="AB31" s="640"/>
      <c r="AC31" s="640"/>
      <c r="AD31" s="641"/>
      <c r="AE31" s="394"/>
    </row>
    <row r="32" spans="1:31" ht="9.9499999999999993" customHeight="1">
      <c r="A32" s="634"/>
      <c r="B32" s="635"/>
      <c r="C32" s="447">
        <v>1</v>
      </c>
      <c r="D32" s="461"/>
      <c r="E32" s="462"/>
      <c r="F32" s="462"/>
      <c r="G32" s="463"/>
      <c r="H32" s="461"/>
      <c r="I32" s="463"/>
      <c r="J32" s="461"/>
      <c r="K32" s="462"/>
      <c r="L32" s="462"/>
      <c r="M32" s="462"/>
      <c r="N32" s="462"/>
      <c r="O32" s="462"/>
      <c r="P32" s="462"/>
      <c r="Q32" s="462"/>
      <c r="R32" s="462"/>
      <c r="S32" s="463"/>
      <c r="T32" s="461"/>
      <c r="U32" s="463"/>
      <c r="V32" s="441"/>
      <c r="W32" s="442"/>
      <c r="X32" s="526"/>
      <c r="Y32" s="526"/>
      <c r="Z32" s="280"/>
      <c r="AA32" s="640"/>
      <c r="AB32" s="640"/>
      <c r="AC32" s="640"/>
      <c r="AD32" s="641"/>
      <c r="AE32" s="383"/>
    </row>
    <row r="33" spans="1:31" ht="9.9499999999999993" customHeight="1">
      <c r="A33" s="529"/>
      <c r="B33" s="530"/>
      <c r="C33" s="448">
        <v>2</v>
      </c>
      <c r="D33" s="287"/>
      <c r="E33" s="442"/>
      <c r="F33" s="442"/>
      <c r="G33" s="285"/>
      <c r="H33" s="287"/>
      <c r="I33" s="285"/>
      <c r="J33" s="287"/>
      <c r="K33" s="442"/>
      <c r="L33" s="442"/>
      <c r="M33" s="442"/>
      <c r="N33" s="442"/>
      <c r="O33" s="442"/>
      <c r="P33" s="442"/>
      <c r="Q33" s="442"/>
      <c r="R33" s="442"/>
      <c r="S33" s="285"/>
      <c r="T33" s="287"/>
      <c r="U33" s="285"/>
      <c r="V33" s="441"/>
      <c r="W33" s="442"/>
      <c r="X33" s="526"/>
      <c r="Y33" s="526"/>
      <c r="Z33" s="280"/>
      <c r="AA33" s="640"/>
      <c r="AB33" s="640"/>
      <c r="AC33" s="640"/>
      <c r="AD33" s="641"/>
      <c r="AE33" s="383"/>
    </row>
    <row r="34" spans="1:31" ht="9.9499999999999993" customHeight="1" thickBot="1">
      <c r="A34" s="636"/>
      <c r="B34" s="637"/>
      <c r="C34" s="449">
        <v>3</v>
      </c>
      <c r="D34" s="288"/>
      <c r="E34" s="444"/>
      <c r="F34" s="444"/>
      <c r="G34" s="286"/>
      <c r="H34" s="288"/>
      <c r="I34" s="286"/>
      <c r="J34" s="288"/>
      <c r="K34" s="444"/>
      <c r="L34" s="444"/>
      <c r="M34" s="444"/>
      <c r="N34" s="444"/>
      <c r="O34" s="444"/>
      <c r="P34" s="444"/>
      <c r="Q34" s="444"/>
      <c r="R34" s="444"/>
      <c r="S34" s="286"/>
      <c r="T34" s="288"/>
      <c r="U34" s="286"/>
      <c r="V34" s="441"/>
      <c r="W34" s="442"/>
      <c r="X34" s="526"/>
      <c r="Y34" s="526"/>
      <c r="Z34" s="280"/>
      <c r="AA34" s="640"/>
      <c r="AB34" s="640"/>
      <c r="AC34" s="640"/>
      <c r="AD34" s="641"/>
      <c r="AE34" s="383"/>
    </row>
    <row r="35" spans="1:31" ht="9.75" customHeight="1">
      <c r="A35" s="634"/>
      <c r="B35" s="635"/>
      <c r="C35" s="447">
        <v>1</v>
      </c>
      <c r="D35" s="461"/>
      <c r="E35" s="462"/>
      <c r="F35" s="462"/>
      <c r="G35" s="463"/>
      <c r="H35" s="461"/>
      <c r="I35" s="463"/>
      <c r="J35" s="461"/>
      <c r="K35" s="462"/>
      <c r="L35" s="462"/>
      <c r="M35" s="462"/>
      <c r="N35" s="462"/>
      <c r="O35" s="462"/>
      <c r="P35" s="462"/>
      <c r="Q35" s="462"/>
      <c r="R35" s="462"/>
      <c r="S35" s="463"/>
      <c r="T35" s="461"/>
      <c r="U35" s="463"/>
      <c r="V35" s="441"/>
      <c r="W35" s="442"/>
      <c r="X35" s="526"/>
      <c r="Y35" s="526"/>
      <c r="Z35" s="280"/>
      <c r="AA35" s="640"/>
      <c r="AB35" s="640"/>
      <c r="AC35" s="640"/>
      <c r="AD35" s="641"/>
      <c r="AE35" s="383"/>
    </row>
    <row r="36" spans="1:31" ht="9.9499999999999993" customHeight="1">
      <c r="A36" s="529"/>
      <c r="B36" s="530"/>
      <c r="C36" s="448">
        <v>2</v>
      </c>
      <c r="D36" s="287"/>
      <c r="E36" s="442"/>
      <c r="F36" s="442"/>
      <c r="G36" s="285"/>
      <c r="H36" s="287"/>
      <c r="I36" s="285"/>
      <c r="J36" s="287"/>
      <c r="K36" s="442"/>
      <c r="L36" s="442"/>
      <c r="M36" s="442"/>
      <c r="N36" s="442"/>
      <c r="O36" s="442"/>
      <c r="P36" s="442"/>
      <c r="Q36" s="442"/>
      <c r="R36" s="442"/>
      <c r="S36" s="285"/>
      <c r="T36" s="287"/>
      <c r="U36" s="285"/>
      <c r="V36" s="441"/>
      <c r="W36" s="442"/>
      <c r="X36" s="526"/>
      <c r="Y36" s="526"/>
      <c r="Z36" s="280"/>
      <c r="AA36" s="640"/>
      <c r="AB36" s="640"/>
      <c r="AC36" s="640"/>
      <c r="AD36" s="641"/>
      <c r="AE36" s="383"/>
    </row>
    <row r="37" spans="1:31" ht="9.9499999999999993" customHeight="1" thickBot="1">
      <c r="A37" s="636"/>
      <c r="B37" s="637"/>
      <c r="C37" s="449">
        <v>3</v>
      </c>
      <c r="D37" s="288"/>
      <c r="E37" s="444"/>
      <c r="F37" s="444"/>
      <c r="G37" s="286"/>
      <c r="H37" s="288"/>
      <c r="I37" s="286"/>
      <c r="J37" s="288"/>
      <c r="K37" s="444"/>
      <c r="L37" s="444"/>
      <c r="M37" s="444"/>
      <c r="N37" s="444"/>
      <c r="O37" s="444"/>
      <c r="P37" s="444"/>
      <c r="Q37" s="444"/>
      <c r="R37" s="444"/>
      <c r="S37" s="286"/>
      <c r="T37" s="288"/>
      <c r="U37" s="286"/>
      <c r="V37" s="441"/>
      <c r="W37" s="442"/>
      <c r="X37" s="526"/>
      <c r="Y37" s="526"/>
      <c r="Z37" s="280"/>
      <c r="AA37" s="640"/>
      <c r="AB37" s="640"/>
      <c r="AC37" s="640"/>
      <c r="AD37" s="641"/>
      <c r="AE37" s="383"/>
    </row>
    <row r="38" spans="1:31" ht="9.9499999999999993" customHeight="1">
      <c r="A38" s="634"/>
      <c r="B38" s="635"/>
      <c r="C38" s="447">
        <v>1</v>
      </c>
      <c r="D38" s="461"/>
      <c r="E38" s="462"/>
      <c r="F38" s="462"/>
      <c r="G38" s="463"/>
      <c r="H38" s="461"/>
      <c r="I38" s="463"/>
      <c r="J38" s="461"/>
      <c r="K38" s="462"/>
      <c r="L38" s="462"/>
      <c r="M38" s="462"/>
      <c r="N38" s="462"/>
      <c r="O38" s="462"/>
      <c r="P38" s="462"/>
      <c r="Q38" s="462"/>
      <c r="R38" s="462"/>
      <c r="S38" s="463"/>
      <c r="T38" s="461"/>
      <c r="U38" s="463"/>
      <c r="V38" s="441"/>
      <c r="W38" s="442"/>
      <c r="X38" s="526"/>
      <c r="Y38" s="526"/>
      <c r="Z38" s="280"/>
      <c r="AA38" s="640"/>
      <c r="AB38" s="640"/>
      <c r="AC38" s="640"/>
      <c r="AD38" s="641"/>
      <c r="AE38" s="383"/>
    </row>
    <row r="39" spans="1:31" ht="9.9499999999999993" customHeight="1">
      <c r="A39" s="529"/>
      <c r="B39" s="530"/>
      <c r="C39" s="448">
        <v>2</v>
      </c>
      <c r="D39" s="287"/>
      <c r="E39" s="442"/>
      <c r="F39" s="442"/>
      <c r="G39" s="285"/>
      <c r="H39" s="287"/>
      <c r="I39" s="285"/>
      <c r="J39" s="287"/>
      <c r="K39" s="442"/>
      <c r="L39" s="442"/>
      <c r="M39" s="442"/>
      <c r="N39" s="442"/>
      <c r="O39" s="442"/>
      <c r="P39" s="442"/>
      <c r="Q39" s="442"/>
      <c r="R39" s="442"/>
      <c r="S39" s="285"/>
      <c r="T39" s="287"/>
      <c r="U39" s="285"/>
      <c r="V39" s="441"/>
      <c r="W39" s="442"/>
      <c r="X39" s="526"/>
      <c r="Y39" s="526"/>
      <c r="Z39" s="280"/>
      <c r="AA39" s="640"/>
      <c r="AB39" s="640"/>
      <c r="AC39" s="640"/>
      <c r="AD39" s="641"/>
      <c r="AE39" s="383"/>
    </row>
    <row r="40" spans="1:31" ht="9.9499999999999993" customHeight="1" thickBot="1">
      <c r="A40" s="636"/>
      <c r="B40" s="637"/>
      <c r="C40" s="449">
        <v>3</v>
      </c>
      <c r="D40" s="288"/>
      <c r="E40" s="444"/>
      <c r="F40" s="444"/>
      <c r="G40" s="286"/>
      <c r="H40" s="288"/>
      <c r="I40" s="286"/>
      <c r="J40" s="288"/>
      <c r="K40" s="444"/>
      <c r="L40" s="444"/>
      <c r="M40" s="444"/>
      <c r="N40" s="444"/>
      <c r="O40" s="444"/>
      <c r="P40" s="444"/>
      <c r="Q40" s="444"/>
      <c r="R40" s="444"/>
      <c r="S40" s="286"/>
      <c r="T40" s="288"/>
      <c r="U40" s="286"/>
      <c r="V40" s="283"/>
      <c r="W40" s="444"/>
      <c r="X40" s="527"/>
      <c r="Y40" s="527"/>
      <c r="Z40" s="282"/>
      <c r="AA40" s="642"/>
      <c r="AB40" s="642"/>
      <c r="AC40" s="642"/>
      <c r="AD40" s="643"/>
      <c r="AE40" s="394"/>
    </row>
    <row r="41" spans="1:31" ht="5.25" customHeight="1">
      <c r="A41" s="620" t="s">
        <v>474</v>
      </c>
      <c r="B41" s="621"/>
      <c r="C41" s="621"/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2"/>
      <c r="T41" s="632" t="s">
        <v>40</v>
      </c>
      <c r="U41" s="598"/>
      <c r="V41" s="633"/>
      <c r="W41" s="633"/>
      <c r="X41" s="633"/>
      <c r="Y41" s="633"/>
      <c r="Z41" s="616" t="s">
        <v>475</v>
      </c>
      <c r="AA41" s="616"/>
      <c r="AB41" s="616"/>
      <c r="AC41" s="617"/>
      <c r="AD41" s="618" t="s">
        <v>46</v>
      </c>
      <c r="AE41" s="394"/>
    </row>
    <row r="42" spans="1:31" ht="9.9499999999999993" customHeight="1">
      <c r="A42" s="623"/>
      <c r="B42" s="624"/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5"/>
      <c r="T42" s="289" t="s">
        <v>44</v>
      </c>
      <c r="U42" s="630"/>
      <c r="V42" s="631"/>
      <c r="W42" s="8" t="s">
        <v>45</v>
      </c>
      <c r="X42" s="563"/>
      <c r="Y42" s="563"/>
      <c r="Z42" s="516"/>
      <c r="AA42" s="272"/>
      <c r="AB42" s="272"/>
      <c r="AC42" s="290"/>
      <c r="AD42" s="619"/>
    </row>
    <row r="43" spans="1:31" ht="9.9499999999999993" customHeight="1">
      <c r="A43" s="626"/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M43" s="624"/>
      <c r="N43" s="624"/>
      <c r="O43" s="624"/>
      <c r="P43" s="624"/>
      <c r="Q43" s="624"/>
      <c r="R43" s="624"/>
      <c r="S43" s="625"/>
      <c r="T43" s="291" t="s">
        <v>41</v>
      </c>
      <c r="U43" s="7" t="s">
        <v>42</v>
      </c>
      <c r="V43" s="7" t="s">
        <v>43</v>
      </c>
      <c r="W43" s="7" t="s">
        <v>41</v>
      </c>
      <c r="X43" s="7" t="s">
        <v>42</v>
      </c>
      <c r="Y43" s="7" t="s">
        <v>43</v>
      </c>
      <c r="Z43" s="7" t="s">
        <v>41</v>
      </c>
      <c r="AA43" s="7" t="s">
        <v>41</v>
      </c>
      <c r="AB43" s="7" t="s">
        <v>41</v>
      </c>
      <c r="AC43" s="292" t="s">
        <v>41</v>
      </c>
      <c r="AD43" s="296" t="s">
        <v>41</v>
      </c>
    </row>
    <row r="44" spans="1:31" ht="9.9499999999999993" customHeight="1" thickBot="1">
      <c r="A44" s="627"/>
      <c r="B44" s="628"/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9"/>
      <c r="T44" s="293"/>
      <c r="U44" s="294"/>
      <c r="V44" s="294"/>
      <c r="W44" s="294"/>
      <c r="X44" s="294"/>
      <c r="Y44" s="294"/>
      <c r="Z44" s="294"/>
      <c r="AA44" s="294"/>
      <c r="AB44" s="294"/>
      <c r="AC44" s="295"/>
      <c r="AD44" s="297"/>
    </row>
    <row r="45" spans="1:31" s="382" customFormat="1" ht="9.9499999999999993" customHeight="1"/>
    <row r="46" spans="1:31" s="382" customFormat="1" ht="9.9499999999999993" customHeight="1"/>
    <row r="47" spans="1:31" s="382" customFormat="1" ht="9.9499999999999993" customHeight="1"/>
    <row r="48" spans="1:31" s="382" customFormat="1" ht="9.9499999999999993" customHeight="1"/>
    <row r="49" s="382" customFormat="1" ht="9.9499999999999993" customHeight="1"/>
    <row r="50" s="382" customFormat="1" ht="9.9499999999999993" customHeight="1"/>
    <row r="51" s="382" customFormat="1" ht="9.9499999999999993" customHeight="1"/>
    <row r="52" s="382" customFormat="1" ht="9.9499999999999993" customHeight="1"/>
    <row r="53" s="382" customFormat="1" ht="9.9499999999999993" customHeight="1"/>
    <row r="54" s="382" customFormat="1" ht="9.9499999999999993" customHeight="1"/>
    <row r="55" s="382" customFormat="1" ht="9.9499999999999993" customHeight="1"/>
    <row r="56" s="382" customFormat="1" ht="9.9499999999999993" customHeight="1"/>
    <row r="57" s="382" customFormat="1" ht="9.9499999999999993" customHeight="1"/>
    <row r="58" s="382" customFormat="1" ht="9.9499999999999993" customHeight="1"/>
    <row r="59" s="382" customFormat="1" ht="9.9499999999999993" customHeight="1"/>
    <row r="60" s="382" customFormat="1" ht="9.9499999999999993" customHeight="1"/>
    <row r="61" s="382" customFormat="1" ht="9.9499999999999993" customHeight="1"/>
    <row r="62" s="382" customFormat="1" ht="9.9499999999999993" customHeight="1"/>
    <row r="63" s="382" customFormat="1" ht="9.9499999999999993" customHeight="1"/>
    <row r="64" s="382" customFormat="1" ht="9.9499999999999993" customHeight="1"/>
    <row r="65" s="382" customFormat="1" ht="9.9499999999999993" customHeight="1"/>
    <row r="66" s="382" customFormat="1" ht="9.9499999999999993" customHeight="1"/>
    <row r="67" s="382" customFormat="1" ht="9.9499999999999993" customHeight="1"/>
    <row r="68" s="382" customFormat="1" ht="9.9499999999999993" customHeight="1"/>
    <row r="69" s="382" customFormat="1" ht="9.9499999999999993" customHeight="1"/>
    <row r="70" s="382" customFormat="1" ht="9.9499999999999993" customHeight="1"/>
    <row r="71" s="382" customFormat="1" ht="9.9499999999999993" customHeight="1"/>
    <row r="72" s="382" customFormat="1" ht="9.9499999999999993" customHeight="1"/>
    <row r="73" s="382" customFormat="1" ht="9.9499999999999993" customHeight="1"/>
    <row r="74" s="382" customFormat="1" ht="9.9499999999999993" customHeight="1"/>
    <row r="75" s="382" customFormat="1" ht="9.9499999999999993" customHeight="1"/>
    <row r="76" s="382" customFormat="1" ht="9.9499999999999993" customHeight="1"/>
    <row r="77" s="382" customFormat="1" ht="9.9499999999999993" customHeight="1"/>
    <row r="78" s="382" customFormat="1" ht="9.9499999999999993" customHeight="1"/>
    <row r="79" s="382" customFormat="1" ht="9.9499999999999993" customHeight="1"/>
    <row r="80" s="382" customFormat="1" ht="9.9499999999999993" customHeight="1"/>
    <row r="81" s="382" customFormat="1" ht="9.9499999999999993" customHeight="1"/>
    <row r="82" s="382" customFormat="1" ht="9.9499999999999993" customHeight="1"/>
    <row r="83" s="382" customFormat="1" ht="9.9499999999999993" customHeight="1"/>
    <row r="84" s="382" customFormat="1" ht="9.9499999999999993" customHeight="1"/>
    <row r="85" s="382" customFormat="1" ht="9.9499999999999993" customHeight="1"/>
    <row r="86" s="382" customFormat="1" ht="9.9499999999999993" customHeight="1"/>
    <row r="87" s="382" customFormat="1" ht="9.9499999999999993" customHeight="1"/>
    <row r="88" s="382" customFormat="1" ht="9.9499999999999993" customHeight="1"/>
    <row r="89" s="382" customFormat="1" ht="9.9499999999999993" customHeight="1"/>
    <row r="90" s="382" customFormat="1" ht="9.9499999999999993" customHeight="1"/>
    <row r="91" s="382" customFormat="1" ht="9.9499999999999993" customHeight="1"/>
    <row r="92" s="382" customFormat="1" ht="9.9499999999999993" customHeight="1"/>
    <row r="93" s="382" customFormat="1" ht="9.9499999999999993" customHeight="1"/>
    <row r="94" s="382" customFormat="1" ht="9.9499999999999993" customHeight="1"/>
    <row r="95" s="382" customFormat="1" ht="9.9499999999999993" customHeight="1"/>
    <row r="96" s="382" customFormat="1" ht="9.9499999999999993" customHeight="1"/>
    <row r="97" s="382" customFormat="1" ht="9.9499999999999993" customHeight="1"/>
    <row r="98" s="382" customFormat="1" ht="9.9499999999999993" customHeight="1"/>
    <row r="99" s="382" customFormat="1" ht="9.9499999999999993" customHeight="1"/>
    <row r="100" s="382" customFormat="1" ht="9.9499999999999993" customHeight="1"/>
    <row r="101" s="382" customFormat="1" ht="9.9499999999999993" customHeight="1"/>
    <row r="102" s="382" customFormat="1" ht="9.9499999999999993" customHeight="1"/>
    <row r="103" s="382" customFormat="1" ht="9.9499999999999993" customHeight="1"/>
    <row r="104" s="382" customFormat="1" ht="9.9499999999999993" customHeight="1"/>
    <row r="105" s="382" customFormat="1" ht="9.9499999999999993" customHeight="1"/>
    <row r="106" s="382" customFormat="1" ht="9.9499999999999993" customHeight="1"/>
    <row r="107" s="382" customFormat="1" ht="9.9499999999999993" customHeight="1"/>
    <row r="108" s="382" customFormat="1" ht="9.9499999999999993" customHeight="1"/>
    <row r="109" s="382" customFormat="1" ht="9.9499999999999993" customHeight="1"/>
    <row r="110" s="382" customFormat="1" ht="9.9499999999999993" customHeight="1"/>
    <row r="111" s="382" customFormat="1" ht="9.9499999999999993" customHeight="1"/>
    <row r="112" s="382" customFormat="1" ht="9.9499999999999993" customHeight="1"/>
    <row r="113" s="382" customFormat="1" ht="9.9499999999999993" customHeight="1"/>
    <row r="114" s="382" customFormat="1" ht="9.9499999999999993" customHeight="1"/>
    <row r="115" s="382" customFormat="1" ht="9.9499999999999993" customHeight="1"/>
    <row r="116" s="382" customFormat="1" ht="9.9499999999999993" customHeight="1"/>
    <row r="117" s="382" customFormat="1" ht="9.9499999999999993" customHeight="1"/>
    <row r="118" s="382" customFormat="1" ht="9.9499999999999993" customHeight="1"/>
    <row r="119" s="382" customFormat="1" ht="9.9499999999999993" customHeight="1"/>
    <row r="120" s="382" customFormat="1" ht="9.9499999999999993" customHeight="1"/>
    <row r="121" s="382" customFormat="1" ht="9.9499999999999993" customHeight="1"/>
    <row r="122" s="382" customFormat="1" ht="9.9499999999999993" customHeight="1"/>
    <row r="123" s="382" customFormat="1" ht="9.9499999999999993" customHeight="1"/>
    <row r="124" s="382" customFormat="1" ht="9.9499999999999993" customHeight="1"/>
    <row r="125" s="382" customFormat="1" ht="9.9499999999999993" customHeight="1"/>
    <row r="126" s="382" customFormat="1" ht="9.9499999999999993" customHeight="1"/>
    <row r="127" s="382" customFormat="1" ht="9.9499999999999993" customHeight="1"/>
    <row r="128" s="382" customFormat="1" ht="9.9499999999999993" customHeight="1"/>
    <row r="129" s="382" customFormat="1" ht="9.9499999999999993" customHeight="1"/>
    <row r="130" s="382" customFormat="1" ht="9.9499999999999993" customHeight="1"/>
    <row r="131" s="382" customFormat="1" ht="9.9499999999999993" customHeight="1"/>
    <row r="132" s="382" customFormat="1" ht="9.9499999999999993" customHeight="1"/>
    <row r="133" s="382" customFormat="1" ht="9.9499999999999993" customHeight="1"/>
    <row r="134" s="382" customFormat="1" ht="9.9499999999999993" customHeight="1"/>
    <row r="135" s="382" customFormat="1" ht="9.9499999999999993" customHeight="1"/>
    <row r="136" s="382" customFormat="1" ht="9.9499999999999993" customHeight="1"/>
    <row r="137" s="382" customFormat="1" ht="9.9499999999999993" customHeight="1"/>
    <row r="138" s="382" customFormat="1" ht="9.9499999999999993" customHeight="1"/>
    <row r="139" s="382" customFormat="1" ht="9.9499999999999993" customHeight="1"/>
    <row r="140" s="382" customFormat="1" ht="9.9499999999999993" customHeight="1"/>
    <row r="141" s="382" customFormat="1" ht="9.9499999999999993" customHeight="1"/>
    <row r="142" s="382" customFormat="1" ht="9.9499999999999993" customHeight="1"/>
    <row r="143" s="382" customFormat="1" ht="9.9499999999999993" customHeight="1"/>
    <row r="144" s="382" customFormat="1" ht="9.9499999999999993" customHeight="1"/>
    <row r="145" s="382" customFormat="1" ht="9.9499999999999993" customHeight="1"/>
    <row r="146" s="382" customFormat="1" ht="9.9499999999999993" customHeight="1"/>
    <row r="147" s="382" customFormat="1" ht="9.9499999999999993" customHeight="1"/>
    <row r="148" s="382" customFormat="1" ht="9.9499999999999993" customHeight="1"/>
    <row r="149" s="382" customFormat="1" ht="9.9499999999999993" customHeight="1"/>
    <row r="150" s="382" customFormat="1" ht="9.9499999999999993" customHeight="1"/>
    <row r="151" s="382" customFormat="1" ht="9.9499999999999993" customHeight="1"/>
    <row r="152" s="382" customFormat="1" ht="9.9499999999999993" customHeight="1"/>
    <row r="153" s="382" customFormat="1" ht="9.9499999999999993" customHeight="1"/>
    <row r="154" s="382" customFormat="1" ht="9.9499999999999993" customHeight="1"/>
    <row r="155" s="382" customFormat="1" ht="9.9499999999999993" customHeight="1"/>
    <row r="156" s="382" customFormat="1" ht="9.9499999999999993" customHeight="1"/>
    <row r="157" s="382" customFormat="1" ht="9.9499999999999993" customHeight="1"/>
    <row r="158" s="382" customFormat="1" ht="9.9499999999999993" customHeight="1"/>
  </sheetData>
  <sheetProtection selectLockedCells="1"/>
  <mergeCells count="77">
    <mergeCell ref="A41:S41"/>
    <mergeCell ref="T41:Y41"/>
    <mergeCell ref="Z41:AC41"/>
    <mergeCell ref="AD41:AD42"/>
    <mergeCell ref="A42:S44"/>
    <mergeCell ref="U42:V42"/>
    <mergeCell ref="X42:Y42"/>
    <mergeCell ref="A1:F2"/>
    <mergeCell ref="G1:M2"/>
    <mergeCell ref="N1:W1"/>
    <mergeCell ref="AA1:AB1"/>
    <mergeCell ref="AC1:AD1"/>
    <mergeCell ref="N2:W2"/>
    <mergeCell ref="AA2:AB2"/>
    <mergeCell ref="AC2:AD2"/>
    <mergeCell ref="AA4:AD4"/>
    <mergeCell ref="A3:G3"/>
    <mergeCell ref="H3:I3"/>
    <mergeCell ref="J3:T3"/>
    <mergeCell ref="U3:W3"/>
    <mergeCell ref="X3:Z3"/>
    <mergeCell ref="AA3:AD3"/>
    <mergeCell ref="A4:G4"/>
    <mergeCell ref="H4:I4"/>
    <mergeCell ref="J4:T4"/>
    <mergeCell ref="U4:W4"/>
    <mergeCell ref="X4:Z4"/>
    <mergeCell ref="A5:T5"/>
    <mergeCell ref="U5:V5"/>
    <mergeCell ref="W5:Z5"/>
    <mergeCell ref="AA5:AD5"/>
    <mergeCell ref="A6:T6"/>
    <mergeCell ref="U6:V6"/>
    <mergeCell ref="W6:Z6"/>
    <mergeCell ref="AA6:AD6"/>
    <mergeCell ref="Z7:AD8"/>
    <mergeCell ref="A8:E8"/>
    <mergeCell ref="J8:K8"/>
    <mergeCell ref="L8:M8"/>
    <mergeCell ref="N8:O8"/>
    <mergeCell ref="P8:Q8"/>
    <mergeCell ref="R8:S8"/>
    <mergeCell ref="A7:E7"/>
    <mergeCell ref="J7:S7"/>
    <mergeCell ref="T7:U8"/>
    <mergeCell ref="F7:G7"/>
    <mergeCell ref="H7:I7"/>
    <mergeCell ref="F8:G8"/>
    <mergeCell ref="H8:I8"/>
    <mergeCell ref="V7:Y8"/>
    <mergeCell ref="A23:B25"/>
    <mergeCell ref="Z9:AD9"/>
    <mergeCell ref="AA10:AD11"/>
    <mergeCell ref="A11:B13"/>
    <mergeCell ref="AA12:AB12"/>
    <mergeCell ref="AC12:AD12"/>
    <mergeCell ref="AA13:AB13"/>
    <mergeCell ref="AC13:AD13"/>
    <mergeCell ref="V10:Z10"/>
    <mergeCell ref="V9:Y9"/>
    <mergeCell ref="A9:B10"/>
    <mergeCell ref="A32:B34"/>
    <mergeCell ref="A35:B37"/>
    <mergeCell ref="A38:B40"/>
    <mergeCell ref="AA18:AD40"/>
    <mergeCell ref="A14:B16"/>
    <mergeCell ref="AC14:AD14"/>
    <mergeCell ref="AA15:AB15"/>
    <mergeCell ref="AC15:AD15"/>
    <mergeCell ref="AA16:AB16"/>
    <mergeCell ref="AC16:AD16"/>
    <mergeCell ref="AA14:AB14"/>
    <mergeCell ref="A17:B19"/>
    <mergeCell ref="AA17:AD17"/>
    <mergeCell ref="A20:B22"/>
    <mergeCell ref="A26:B28"/>
    <mergeCell ref="A29:B31"/>
  </mergeCells>
  <dataValidations count="8">
    <dataValidation type="whole" errorStyle="warning" allowBlank="1" showInputMessage="1" showErrorMessage="1" errorTitle="Data Entry Error" error="This UTM Northing seems incorrect." sqref="AA6:AD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W6:Z6">
      <formula1>280000</formula1>
      <formula2>719000</formula2>
    </dataValidation>
    <dataValidation type="whole" errorStyle="warning" allowBlank="1" showInputMessage="1" showErrorMessage="1" errorTitle="Data Entry Error" error="This value seems too high." sqref="AC16:AD16">
      <formula1>0</formula1>
      <formula2>50</formula2>
    </dataValidation>
    <dataValidation type="decimal" errorStyle="warning" allowBlank="1" showInputMessage="1" showErrorMessage="1" errorTitle="Data Entry Error" error="This value seems to high." sqref="AC14:AD15">
      <formula1>0</formula1>
      <formula2>50</formula2>
    </dataValidation>
    <dataValidation type="decimal" errorStyle="warning" allowBlank="1" showInputMessage="1" showErrorMessage="1" errorTitle="Data Entry Error" error="This value seems too high." sqref="X12:Y25 X32:Y34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V11 D10:U40">
      <formula1>1</formula1>
      <formula2>100</formula2>
    </dataValidation>
    <dataValidation type="list" allowBlank="1" showInputMessage="1" showErrorMessage="1" sqref="W12:W40 X42:AC42 U42:V42 AC12:AD12 A11:B40">
      <formula1>TreeSpecies</formula1>
    </dataValidation>
    <dataValidation errorStyle="warning" allowBlank="1" showInputMessage="1" showErrorMessage="1" errorTitle="Integer expected" error="This value is either not an integer or seems too high." sqref="V12:V40"/>
  </dataValidations>
  <pageMargins left="0.70866141732283472" right="0.70866141732283472" top="0.74803149606299213" bottom="0.74803149606299213" header="0.31496062992125984" footer="0.31496062992125984"/>
  <pageSetup scale="119" orientation="portrait" r:id="rId1"/>
  <headerFooter>
    <oddHeader>&amp;L&amp;F&amp;C&amp;A&amp;RPrint Date: &amp;D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F158"/>
  <sheetViews>
    <sheetView zoomScale="150" zoomScaleNormal="150" workbookViewId="0">
      <selection activeCell="V12" sqref="V12"/>
    </sheetView>
  </sheetViews>
  <sheetFormatPr defaultColWidth="2.28515625" defaultRowHeight="9.9499999999999993" customHeight="1"/>
  <cols>
    <col min="1" max="1" width="2.7109375" style="1" customWidth="1"/>
    <col min="2" max="2" width="2.42578125" style="1" customWidth="1"/>
    <col min="3" max="3" width="4.28515625" style="1" customWidth="1"/>
    <col min="4" max="4" width="2.42578125" style="1" customWidth="1"/>
    <col min="5" max="5" width="2.7109375" style="1" customWidth="1"/>
    <col min="6" max="9" width="2.5703125" style="1" customWidth="1"/>
    <col min="10" max="19" width="2.42578125" style="1" bestFit="1" customWidth="1"/>
    <col min="20" max="21" width="2.7109375" style="1" customWidth="1"/>
    <col min="22" max="26" width="2.5703125" style="1" customWidth="1"/>
    <col min="27" max="30" width="2.7109375" style="1" customWidth="1"/>
    <col min="31" max="58" width="2.28515625" style="382"/>
    <col min="59" max="16384" width="2.28515625" style="1"/>
  </cols>
  <sheetData>
    <row r="1" spans="1:58" ht="5.25" customHeight="1">
      <c r="A1" s="603"/>
      <c r="B1" s="604"/>
      <c r="C1" s="604"/>
      <c r="D1" s="604"/>
      <c r="E1" s="604"/>
      <c r="F1" s="604"/>
      <c r="G1" s="601" t="s">
        <v>39</v>
      </c>
      <c r="H1" s="601"/>
      <c r="I1" s="601"/>
      <c r="J1" s="601"/>
      <c r="K1" s="601"/>
      <c r="L1" s="601"/>
      <c r="M1" s="601"/>
      <c r="N1" s="609" t="s">
        <v>473</v>
      </c>
      <c r="O1" s="612"/>
      <c r="P1" s="612"/>
      <c r="Q1" s="612"/>
      <c r="R1" s="612"/>
      <c r="S1" s="612"/>
      <c r="T1" s="612"/>
      <c r="U1" s="612"/>
      <c r="V1" s="612"/>
      <c r="W1" s="612"/>
      <c r="X1" s="278" t="s">
        <v>34</v>
      </c>
      <c r="Y1" s="278" t="s">
        <v>35</v>
      </c>
      <c r="Z1" s="278" t="s">
        <v>36</v>
      </c>
      <c r="AA1" s="609" t="s">
        <v>37</v>
      </c>
      <c r="AB1" s="609"/>
      <c r="AC1" s="609" t="s">
        <v>38</v>
      </c>
      <c r="AD1" s="610"/>
      <c r="AE1" s="383"/>
    </row>
    <row r="2" spans="1:58" ht="9.9499999999999993" customHeight="1">
      <c r="A2" s="605"/>
      <c r="B2" s="606"/>
      <c r="C2" s="606"/>
      <c r="D2" s="606"/>
      <c r="E2" s="606"/>
      <c r="F2" s="606"/>
      <c r="G2" s="602"/>
      <c r="H2" s="602"/>
      <c r="I2" s="602"/>
      <c r="J2" s="602"/>
      <c r="K2" s="602"/>
      <c r="L2" s="602"/>
      <c r="M2" s="602"/>
      <c r="N2" s="611">
        <f>'Plot (1)'!N2:W2</f>
        <v>0</v>
      </c>
      <c r="O2" s="611"/>
      <c r="P2" s="611"/>
      <c r="Q2" s="611"/>
      <c r="R2" s="611"/>
      <c r="S2" s="611"/>
      <c r="T2" s="611"/>
      <c r="U2" s="611"/>
      <c r="V2" s="611"/>
      <c r="W2" s="611"/>
      <c r="X2" s="271">
        <f>'Plot (1)'!X2</f>
        <v>0</v>
      </c>
      <c r="Y2" s="271">
        <f>'Plot (1)'!Y2</f>
        <v>0</v>
      </c>
      <c r="Z2" s="271">
        <f>'Plot (1)'!Z2</f>
        <v>0</v>
      </c>
      <c r="AA2" s="654">
        <v>4</v>
      </c>
      <c r="AB2" s="654"/>
      <c r="AC2" s="654">
        <v>10</v>
      </c>
      <c r="AD2" s="655"/>
      <c r="AE2" s="383"/>
    </row>
    <row r="3" spans="1:58" s="2" customFormat="1" ht="5.25" customHeight="1">
      <c r="A3" s="613" t="s">
        <v>33</v>
      </c>
      <c r="B3" s="574"/>
      <c r="C3" s="574"/>
      <c r="D3" s="574"/>
      <c r="E3" s="574"/>
      <c r="F3" s="574"/>
      <c r="G3" s="574"/>
      <c r="H3" s="573" t="s">
        <v>32</v>
      </c>
      <c r="I3" s="573"/>
      <c r="J3" s="573" t="s">
        <v>31</v>
      </c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3" t="s">
        <v>30</v>
      </c>
      <c r="V3" s="573"/>
      <c r="W3" s="573"/>
      <c r="X3" s="573" t="s">
        <v>28</v>
      </c>
      <c r="Y3" s="573"/>
      <c r="Z3" s="573"/>
      <c r="AA3" s="573" t="s">
        <v>29</v>
      </c>
      <c r="AB3" s="574"/>
      <c r="AC3" s="574"/>
      <c r="AD3" s="575"/>
      <c r="AE3" s="384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393"/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  <c r="BD3" s="393"/>
      <c r="BE3" s="393"/>
      <c r="BF3" s="393"/>
    </row>
    <row r="4" spans="1:58" ht="9.9499999999999993" customHeight="1">
      <c r="A4" s="614">
        <f>'Plot (1)'!A4:G4</f>
        <v>0</v>
      </c>
      <c r="B4" s="558"/>
      <c r="C4" s="558"/>
      <c r="D4" s="558"/>
      <c r="E4" s="558"/>
      <c r="F4" s="558"/>
      <c r="G4" s="558"/>
      <c r="H4" s="563">
        <f>'Plot (1)'!H4:I4</f>
        <v>0</v>
      </c>
      <c r="I4" s="563"/>
      <c r="J4" s="563">
        <f>'Plot (1)'!J4:T4</f>
        <v>0</v>
      </c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>
        <f>'Plot (1)'!U4:W4</f>
        <v>0</v>
      </c>
      <c r="V4" s="563"/>
      <c r="W4" s="563"/>
      <c r="X4" s="563">
        <f>'Plot (1)'!X4:Z4</f>
        <v>0</v>
      </c>
      <c r="Y4" s="563"/>
      <c r="Z4" s="563"/>
      <c r="AA4" s="563">
        <f>'Plot (1)'!AA4:AD4</f>
        <v>0</v>
      </c>
      <c r="AB4" s="563"/>
      <c r="AC4" s="563"/>
      <c r="AD4" s="656"/>
      <c r="AE4" s="383"/>
    </row>
    <row r="5" spans="1:58" ht="5.25" customHeight="1">
      <c r="A5" s="595" t="s">
        <v>14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61" t="s">
        <v>25</v>
      </c>
      <c r="V5" s="562"/>
      <c r="W5" s="573" t="s">
        <v>26</v>
      </c>
      <c r="X5" s="573"/>
      <c r="Y5" s="573"/>
      <c r="Z5" s="573"/>
      <c r="AA5" s="573" t="s">
        <v>27</v>
      </c>
      <c r="AB5" s="574"/>
      <c r="AC5" s="574"/>
      <c r="AD5" s="575"/>
      <c r="AE5" s="383"/>
    </row>
    <row r="6" spans="1:58" ht="9.75" customHeight="1" thickBot="1">
      <c r="A6" s="580"/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657">
        <f>'Plot (1)'!U6:V6</f>
        <v>0</v>
      </c>
      <c r="V6" s="658"/>
      <c r="W6" s="539"/>
      <c r="X6" s="539"/>
      <c r="Y6" s="539"/>
      <c r="Z6" s="539"/>
      <c r="AA6" s="539"/>
      <c r="AB6" s="540"/>
      <c r="AC6" s="540"/>
      <c r="AD6" s="541"/>
      <c r="AE6" s="383"/>
    </row>
    <row r="7" spans="1:58" ht="5.25" customHeight="1">
      <c r="A7" s="597" t="s">
        <v>476</v>
      </c>
      <c r="B7" s="598"/>
      <c r="C7" s="598"/>
      <c r="D7" s="598"/>
      <c r="E7" s="598"/>
      <c r="F7" s="569" t="s">
        <v>11</v>
      </c>
      <c r="G7" s="570"/>
      <c r="H7" s="569" t="s">
        <v>479</v>
      </c>
      <c r="I7" s="570"/>
      <c r="J7" s="582" t="s">
        <v>12</v>
      </c>
      <c r="K7" s="583"/>
      <c r="L7" s="583"/>
      <c r="M7" s="583"/>
      <c r="N7" s="583"/>
      <c r="O7" s="583"/>
      <c r="P7" s="583"/>
      <c r="Q7" s="583"/>
      <c r="R7" s="583"/>
      <c r="S7" s="584"/>
      <c r="T7" s="576" t="s">
        <v>13</v>
      </c>
      <c r="U7" s="577"/>
      <c r="V7" s="591" t="s">
        <v>23</v>
      </c>
      <c r="W7" s="591"/>
      <c r="X7" s="591"/>
      <c r="Y7" s="592"/>
      <c r="Z7" s="586">
        <f>'Plot (1)'!Z7:AD8</f>
        <v>0</v>
      </c>
      <c r="AA7" s="587"/>
      <c r="AB7" s="587"/>
      <c r="AC7" s="587"/>
      <c r="AD7" s="588"/>
      <c r="AE7" s="383"/>
    </row>
    <row r="8" spans="1:58" ht="8.25" customHeight="1" thickBot="1">
      <c r="A8" s="599">
        <v>4</v>
      </c>
      <c r="B8" s="600"/>
      <c r="C8" s="600"/>
      <c r="D8" s="600"/>
      <c r="E8" s="600"/>
      <c r="F8" s="571">
        <f>'Plot (1)'!F8:G8</f>
        <v>0</v>
      </c>
      <c r="G8" s="572"/>
      <c r="H8" s="571">
        <f>'Plot (1)'!H8:I8</f>
        <v>0</v>
      </c>
      <c r="I8" s="572"/>
      <c r="J8" s="652"/>
      <c r="K8" s="653"/>
      <c r="L8" s="653"/>
      <c r="M8" s="653"/>
      <c r="N8" s="567"/>
      <c r="O8" s="567"/>
      <c r="P8" s="567"/>
      <c r="Q8" s="567"/>
      <c r="R8" s="567"/>
      <c r="S8" s="568"/>
      <c r="T8" s="578"/>
      <c r="U8" s="579"/>
      <c r="V8" s="593"/>
      <c r="W8" s="593"/>
      <c r="X8" s="593"/>
      <c r="Y8" s="594"/>
      <c r="Z8" s="589"/>
      <c r="AA8" s="589"/>
      <c r="AB8" s="589"/>
      <c r="AC8" s="589"/>
      <c r="AD8" s="590"/>
      <c r="AE8" s="383"/>
    </row>
    <row r="9" spans="1:58" ht="11.25" customHeight="1" thickBot="1">
      <c r="A9" s="533" t="s">
        <v>2</v>
      </c>
      <c r="B9" s="534"/>
      <c r="C9" s="284" t="s">
        <v>0</v>
      </c>
      <c r="D9" s="431" t="s">
        <v>3</v>
      </c>
      <c r="E9" s="431" t="s">
        <v>4</v>
      </c>
      <c r="F9" s="431" t="s">
        <v>5</v>
      </c>
      <c r="G9" s="432" t="s">
        <v>6</v>
      </c>
      <c r="H9" s="433" t="s">
        <v>7</v>
      </c>
      <c r="I9" s="434" t="s">
        <v>8</v>
      </c>
      <c r="J9" s="435" t="s">
        <v>9</v>
      </c>
      <c r="K9" s="436" t="s">
        <v>10</v>
      </c>
      <c r="L9" s="436" t="s">
        <v>9</v>
      </c>
      <c r="M9" s="436" t="s">
        <v>10</v>
      </c>
      <c r="N9" s="436" t="s">
        <v>9</v>
      </c>
      <c r="O9" s="436" t="s">
        <v>10</v>
      </c>
      <c r="P9" s="436" t="s">
        <v>9</v>
      </c>
      <c r="Q9" s="436" t="s">
        <v>10</v>
      </c>
      <c r="R9" s="436" t="s">
        <v>9</v>
      </c>
      <c r="S9" s="437" t="s">
        <v>10</v>
      </c>
      <c r="T9" s="443" t="s">
        <v>7</v>
      </c>
      <c r="U9" s="467" t="s">
        <v>8</v>
      </c>
      <c r="V9" s="531" t="s">
        <v>24</v>
      </c>
      <c r="W9" s="531"/>
      <c r="X9" s="531"/>
      <c r="Y9" s="532"/>
      <c r="Z9" s="539">
        <f>'Plot (1)'!Z9:AD9</f>
        <v>0</v>
      </c>
      <c r="AA9" s="540"/>
      <c r="AB9" s="540"/>
      <c r="AC9" s="540"/>
      <c r="AD9" s="541"/>
      <c r="AE9" s="383"/>
    </row>
    <row r="10" spans="1:58" ht="9.9499999999999993" customHeight="1" thickBot="1">
      <c r="A10" s="535"/>
      <c r="B10" s="536"/>
      <c r="C10" s="430" t="s">
        <v>1</v>
      </c>
      <c r="D10" s="450">
        <f t="shared" ref="D10:S10" si="0">SUM(D11:D40)</f>
        <v>0</v>
      </c>
      <c r="E10" s="451">
        <f t="shared" si="0"/>
        <v>0</v>
      </c>
      <c r="F10" s="451">
        <f t="shared" si="0"/>
        <v>0</v>
      </c>
      <c r="G10" s="452">
        <f t="shared" si="0"/>
        <v>0</v>
      </c>
      <c r="H10" s="450">
        <f t="shared" si="0"/>
        <v>0</v>
      </c>
      <c r="I10" s="452">
        <f t="shared" si="0"/>
        <v>0</v>
      </c>
      <c r="J10" s="450">
        <f t="shared" si="0"/>
        <v>0</v>
      </c>
      <c r="K10" s="451">
        <f t="shared" si="0"/>
        <v>0</v>
      </c>
      <c r="L10" s="451">
        <f t="shared" si="0"/>
        <v>0</v>
      </c>
      <c r="M10" s="451">
        <f t="shared" si="0"/>
        <v>0</v>
      </c>
      <c r="N10" s="451">
        <f t="shared" si="0"/>
        <v>0</v>
      </c>
      <c r="O10" s="451">
        <f t="shared" si="0"/>
        <v>0</v>
      </c>
      <c r="P10" s="451">
        <f t="shared" si="0"/>
        <v>0</v>
      </c>
      <c r="Q10" s="451">
        <f t="shared" si="0"/>
        <v>0</v>
      </c>
      <c r="R10" s="451">
        <f t="shared" si="0"/>
        <v>0</v>
      </c>
      <c r="S10" s="452">
        <f t="shared" si="0"/>
        <v>0</v>
      </c>
      <c r="T10" s="428">
        <f t="shared" ref="T10:U10" si="1">SUM(T11:T40)</f>
        <v>0</v>
      </c>
      <c r="U10" s="429">
        <f t="shared" si="1"/>
        <v>0</v>
      </c>
      <c r="V10" s="537" t="s">
        <v>730</v>
      </c>
      <c r="W10" s="537"/>
      <c r="X10" s="537"/>
      <c r="Y10" s="537"/>
      <c r="Z10" s="538"/>
      <c r="AA10" s="550" t="s">
        <v>21</v>
      </c>
      <c r="AB10" s="551"/>
      <c r="AC10" s="551"/>
      <c r="AD10" s="552"/>
      <c r="AE10" s="383"/>
    </row>
    <row r="11" spans="1:58" ht="9.9499999999999993" customHeight="1">
      <c r="A11" s="634"/>
      <c r="B11" s="635"/>
      <c r="C11" s="447">
        <v>1</v>
      </c>
      <c r="D11" s="287"/>
      <c r="E11" s="442"/>
      <c r="F11" s="442"/>
      <c r="G11" s="285"/>
      <c r="H11" s="287"/>
      <c r="I11" s="285"/>
      <c r="J11" s="287"/>
      <c r="K11" s="442"/>
      <c r="L11" s="442"/>
      <c r="M11" s="442"/>
      <c r="N11" s="442"/>
      <c r="O11" s="442"/>
      <c r="P11" s="442"/>
      <c r="Q11" s="442"/>
      <c r="R11" s="442"/>
      <c r="S11" s="285"/>
      <c r="T11" s="287"/>
      <c r="U11" s="285"/>
      <c r="V11" s="445" t="s">
        <v>718</v>
      </c>
      <c r="W11" s="7" t="s">
        <v>15</v>
      </c>
      <c r="X11" s="7" t="s">
        <v>16</v>
      </c>
      <c r="Y11" s="7" t="s">
        <v>17</v>
      </c>
      <c r="Z11" s="292" t="s">
        <v>707</v>
      </c>
      <c r="AA11" s="553"/>
      <c r="AB11" s="554"/>
      <c r="AC11" s="554"/>
      <c r="AD11" s="555"/>
      <c r="AE11" s="383"/>
    </row>
    <row r="12" spans="1:58" ht="9.9499999999999993" customHeight="1">
      <c r="A12" s="529"/>
      <c r="B12" s="530"/>
      <c r="C12" s="448">
        <v>2</v>
      </c>
      <c r="D12" s="287"/>
      <c r="E12" s="442"/>
      <c r="F12" s="442"/>
      <c r="G12" s="285"/>
      <c r="H12" s="287"/>
      <c r="I12" s="285"/>
      <c r="J12" s="287"/>
      <c r="K12" s="442"/>
      <c r="L12" s="442"/>
      <c r="M12" s="442"/>
      <c r="N12" s="442"/>
      <c r="O12" s="442"/>
      <c r="P12" s="442"/>
      <c r="Q12" s="442"/>
      <c r="R12" s="442"/>
      <c r="S12" s="285"/>
      <c r="T12" s="287"/>
      <c r="U12" s="285"/>
      <c r="V12" s="441"/>
      <c r="W12" s="515"/>
      <c r="X12" s="526"/>
      <c r="Y12" s="526"/>
      <c r="Z12" s="280"/>
      <c r="AA12" s="556" t="s">
        <v>18</v>
      </c>
      <c r="AB12" s="557"/>
      <c r="AC12" s="542"/>
      <c r="AD12" s="543"/>
      <c r="AE12" s="383"/>
    </row>
    <row r="13" spans="1:58" ht="9.9499999999999993" customHeight="1" thickBot="1">
      <c r="A13" s="636"/>
      <c r="B13" s="637"/>
      <c r="C13" s="449">
        <v>3</v>
      </c>
      <c r="D13" s="288"/>
      <c r="E13" s="444"/>
      <c r="F13" s="444"/>
      <c r="G13" s="286"/>
      <c r="H13" s="288"/>
      <c r="I13" s="286"/>
      <c r="J13" s="288"/>
      <c r="K13" s="444"/>
      <c r="L13" s="444"/>
      <c r="M13" s="444"/>
      <c r="N13" s="444"/>
      <c r="O13" s="444"/>
      <c r="P13" s="444"/>
      <c r="Q13" s="444"/>
      <c r="R13" s="444"/>
      <c r="S13" s="286"/>
      <c r="T13" s="288"/>
      <c r="U13" s="286"/>
      <c r="V13" s="441"/>
      <c r="W13" s="515"/>
      <c r="X13" s="526"/>
      <c r="Y13" s="526"/>
      <c r="Z13" s="280"/>
      <c r="AA13" s="556" t="s">
        <v>16</v>
      </c>
      <c r="AB13" s="557"/>
      <c r="AC13" s="542"/>
      <c r="AD13" s="543"/>
      <c r="AE13" s="383"/>
    </row>
    <row r="14" spans="1:58" ht="9.9499999999999993" customHeight="1">
      <c r="A14" s="634"/>
      <c r="B14" s="635"/>
      <c r="C14" s="460">
        <v>1</v>
      </c>
      <c r="D14" s="461"/>
      <c r="E14" s="462"/>
      <c r="F14" s="462"/>
      <c r="G14" s="463"/>
      <c r="H14" s="461"/>
      <c r="I14" s="463"/>
      <c r="J14" s="461"/>
      <c r="K14" s="462"/>
      <c r="L14" s="462"/>
      <c r="M14" s="462"/>
      <c r="N14" s="462"/>
      <c r="O14" s="462"/>
      <c r="P14" s="462"/>
      <c r="Q14" s="462"/>
      <c r="R14" s="462"/>
      <c r="S14" s="463"/>
      <c r="T14" s="461"/>
      <c r="U14" s="463"/>
      <c r="V14" s="441"/>
      <c r="W14" s="515"/>
      <c r="X14" s="528"/>
      <c r="Y14" s="528"/>
      <c r="Z14" s="281"/>
      <c r="AA14" s="556" t="s">
        <v>19</v>
      </c>
      <c r="AB14" s="557"/>
      <c r="AC14" s="542"/>
      <c r="AD14" s="543"/>
      <c r="AE14" s="383"/>
    </row>
    <row r="15" spans="1:58" ht="9.9499999999999993" customHeight="1">
      <c r="A15" s="529"/>
      <c r="B15" s="530"/>
      <c r="C15" s="448">
        <v>2</v>
      </c>
      <c r="D15" s="287"/>
      <c r="E15" s="442"/>
      <c r="F15" s="442"/>
      <c r="G15" s="285"/>
      <c r="H15" s="287"/>
      <c r="I15" s="285"/>
      <c r="J15" s="287"/>
      <c r="K15" s="442"/>
      <c r="L15" s="442"/>
      <c r="M15" s="442"/>
      <c r="N15" s="442"/>
      <c r="O15" s="442"/>
      <c r="P15" s="442"/>
      <c r="Q15" s="442"/>
      <c r="R15" s="442"/>
      <c r="S15" s="285"/>
      <c r="T15" s="287"/>
      <c r="U15" s="285"/>
      <c r="V15" s="441"/>
      <c r="W15" s="515"/>
      <c r="X15" s="528"/>
      <c r="Y15" s="528"/>
      <c r="Z15" s="281"/>
      <c r="AA15" s="544" t="s">
        <v>20</v>
      </c>
      <c r="AB15" s="545"/>
      <c r="AC15" s="542"/>
      <c r="AD15" s="543"/>
      <c r="AE15" s="383"/>
    </row>
    <row r="16" spans="1:58" ht="9.9499999999999993" customHeight="1" thickBot="1">
      <c r="A16" s="636"/>
      <c r="B16" s="637"/>
      <c r="C16" s="449">
        <v>3</v>
      </c>
      <c r="D16" s="288"/>
      <c r="E16" s="444"/>
      <c r="F16" s="444"/>
      <c r="G16" s="286"/>
      <c r="H16" s="288"/>
      <c r="I16" s="286"/>
      <c r="J16" s="288"/>
      <c r="K16" s="444"/>
      <c r="L16" s="444"/>
      <c r="M16" s="444"/>
      <c r="N16" s="444"/>
      <c r="O16" s="444"/>
      <c r="P16" s="444"/>
      <c r="Q16" s="444"/>
      <c r="R16" s="444"/>
      <c r="S16" s="286"/>
      <c r="T16" s="288"/>
      <c r="U16" s="286"/>
      <c r="V16" s="441"/>
      <c r="W16" s="442"/>
      <c r="X16" s="528"/>
      <c r="Y16" s="528"/>
      <c r="Z16" s="281"/>
      <c r="AA16" s="546" t="s">
        <v>480</v>
      </c>
      <c r="AB16" s="547"/>
      <c r="AC16" s="548"/>
      <c r="AD16" s="549"/>
      <c r="AE16" s="383"/>
    </row>
    <row r="17" spans="1:31" ht="9.9499999999999993" customHeight="1">
      <c r="A17" s="634"/>
      <c r="B17" s="635"/>
      <c r="C17" s="447">
        <v>1</v>
      </c>
      <c r="D17" s="461"/>
      <c r="E17" s="462"/>
      <c r="F17" s="462"/>
      <c r="G17" s="463"/>
      <c r="H17" s="461"/>
      <c r="I17" s="463"/>
      <c r="J17" s="461"/>
      <c r="K17" s="462"/>
      <c r="L17" s="462"/>
      <c r="M17" s="462"/>
      <c r="N17" s="462"/>
      <c r="O17" s="462"/>
      <c r="P17" s="462"/>
      <c r="Q17" s="462"/>
      <c r="R17" s="462"/>
      <c r="S17" s="463"/>
      <c r="T17" s="461"/>
      <c r="U17" s="463"/>
      <c r="V17" s="441"/>
      <c r="W17" s="442"/>
      <c r="X17" s="528"/>
      <c r="Y17" s="528"/>
      <c r="Z17" s="281"/>
      <c r="AA17" s="644" t="s">
        <v>22</v>
      </c>
      <c r="AB17" s="644"/>
      <c r="AC17" s="644"/>
      <c r="AD17" s="645"/>
      <c r="AE17" s="383"/>
    </row>
    <row r="18" spans="1:31" ht="9.9499999999999993" customHeight="1">
      <c r="A18" s="529"/>
      <c r="B18" s="530"/>
      <c r="C18" s="448">
        <v>2</v>
      </c>
      <c r="D18" s="287"/>
      <c r="E18" s="442"/>
      <c r="F18" s="442"/>
      <c r="G18" s="285"/>
      <c r="H18" s="287"/>
      <c r="I18" s="285"/>
      <c r="J18" s="287"/>
      <c r="K18" s="442"/>
      <c r="L18" s="442"/>
      <c r="M18" s="442"/>
      <c r="N18" s="442"/>
      <c r="O18" s="442"/>
      <c r="P18" s="442"/>
      <c r="Q18" s="442"/>
      <c r="R18" s="442"/>
      <c r="S18" s="285"/>
      <c r="T18" s="287"/>
      <c r="U18" s="285"/>
      <c r="V18" s="441"/>
      <c r="W18" s="442"/>
      <c r="X18" s="528"/>
      <c r="Y18" s="528"/>
      <c r="Z18" s="281"/>
      <c r="AA18" s="638"/>
      <c r="AB18" s="638"/>
      <c r="AC18" s="638"/>
      <c r="AD18" s="639"/>
      <c r="AE18" s="383"/>
    </row>
    <row r="19" spans="1:31" ht="9.9499999999999993" customHeight="1" thickBot="1">
      <c r="A19" s="636"/>
      <c r="B19" s="637"/>
      <c r="C19" s="449">
        <v>3</v>
      </c>
      <c r="D19" s="288"/>
      <c r="E19" s="444"/>
      <c r="F19" s="444"/>
      <c r="G19" s="286"/>
      <c r="H19" s="288"/>
      <c r="I19" s="286"/>
      <c r="J19" s="288"/>
      <c r="K19" s="444"/>
      <c r="L19" s="444"/>
      <c r="M19" s="444"/>
      <c r="N19" s="444"/>
      <c r="O19" s="444"/>
      <c r="P19" s="444"/>
      <c r="Q19" s="444"/>
      <c r="R19" s="444"/>
      <c r="S19" s="286"/>
      <c r="T19" s="288"/>
      <c r="U19" s="286"/>
      <c r="V19" s="441"/>
      <c r="W19" s="442"/>
      <c r="X19" s="528"/>
      <c r="Y19" s="528"/>
      <c r="Z19" s="281"/>
      <c r="AA19" s="640"/>
      <c r="AB19" s="640"/>
      <c r="AC19" s="640"/>
      <c r="AD19" s="641"/>
      <c r="AE19" s="383"/>
    </row>
    <row r="20" spans="1:31" ht="9.9499999999999993" customHeight="1">
      <c r="A20" s="659"/>
      <c r="B20" s="660"/>
      <c r="C20" s="447">
        <v>1</v>
      </c>
      <c r="D20" s="461"/>
      <c r="E20" s="462"/>
      <c r="F20" s="462"/>
      <c r="G20" s="463"/>
      <c r="H20" s="461"/>
      <c r="I20" s="463"/>
      <c r="J20" s="461"/>
      <c r="K20" s="462"/>
      <c r="L20" s="462"/>
      <c r="M20" s="462"/>
      <c r="N20" s="462"/>
      <c r="O20" s="462"/>
      <c r="P20" s="462"/>
      <c r="Q20" s="462"/>
      <c r="R20" s="462"/>
      <c r="S20" s="463"/>
      <c r="T20" s="461"/>
      <c r="U20" s="463"/>
      <c r="V20" s="441"/>
      <c r="W20" s="442"/>
      <c r="X20" s="526"/>
      <c r="Y20" s="526"/>
      <c r="Z20" s="280"/>
      <c r="AA20" s="640"/>
      <c r="AB20" s="640"/>
      <c r="AC20" s="640"/>
      <c r="AD20" s="641"/>
      <c r="AE20" s="383"/>
    </row>
    <row r="21" spans="1:31" ht="9.9499999999999993" customHeight="1">
      <c r="A21" s="648"/>
      <c r="B21" s="649"/>
      <c r="C21" s="448">
        <v>2</v>
      </c>
      <c r="D21" s="287"/>
      <c r="E21" s="442"/>
      <c r="F21" s="442"/>
      <c r="G21" s="285"/>
      <c r="H21" s="287"/>
      <c r="I21" s="285"/>
      <c r="J21" s="287"/>
      <c r="K21" s="442"/>
      <c r="L21" s="442"/>
      <c r="M21" s="442"/>
      <c r="N21" s="442"/>
      <c r="O21" s="442"/>
      <c r="P21" s="442"/>
      <c r="Q21" s="442"/>
      <c r="R21" s="442"/>
      <c r="S21" s="285"/>
      <c r="T21" s="287"/>
      <c r="U21" s="285"/>
      <c r="V21" s="441"/>
      <c r="W21" s="442"/>
      <c r="X21" s="526"/>
      <c r="Y21" s="526"/>
      <c r="Z21" s="280"/>
      <c r="AA21" s="640"/>
      <c r="AB21" s="640"/>
      <c r="AC21" s="640"/>
      <c r="AD21" s="641"/>
      <c r="AE21" s="383"/>
    </row>
    <row r="22" spans="1:31" ht="9.9499999999999993" customHeight="1" thickBot="1">
      <c r="A22" s="661"/>
      <c r="B22" s="662"/>
      <c r="C22" s="449">
        <v>3</v>
      </c>
      <c r="D22" s="288"/>
      <c r="E22" s="444"/>
      <c r="F22" s="444"/>
      <c r="G22" s="286"/>
      <c r="H22" s="288"/>
      <c r="I22" s="286"/>
      <c r="J22" s="288"/>
      <c r="K22" s="444"/>
      <c r="L22" s="444"/>
      <c r="M22" s="444"/>
      <c r="N22" s="444"/>
      <c r="O22" s="444"/>
      <c r="P22" s="444"/>
      <c r="Q22" s="444"/>
      <c r="R22" s="444"/>
      <c r="S22" s="286"/>
      <c r="T22" s="288"/>
      <c r="U22" s="286"/>
      <c r="V22" s="441"/>
      <c r="W22" s="442"/>
      <c r="X22" s="526"/>
      <c r="Y22" s="526"/>
      <c r="Z22" s="280"/>
      <c r="AA22" s="640"/>
      <c r="AB22" s="640"/>
      <c r="AC22" s="640"/>
      <c r="AD22" s="641"/>
      <c r="AE22" s="383"/>
    </row>
    <row r="23" spans="1:31" ht="9.9499999999999993" customHeight="1">
      <c r="A23" s="634"/>
      <c r="B23" s="635"/>
      <c r="C23" s="447">
        <v>1</v>
      </c>
      <c r="D23" s="461"/>
      <c r="E23" s="462"/>
      <c r="F23" s="462"/>
      <c r="G23" s="463"/>
      <c r="H23" s="461"/>
      <c r="I23" s="463"/>
      <c r="J23" s="461"/>
      <c r="K23" s="462"/>
      <c r="L23" s="462"/>
      <c r="M23" s="462"/>
      <c r="N23" s="462"/>
      <c r="O23" s="462"/>
      <c r="P23" s="462"/>
      <c r="Q23" s="462"/>
      <c r="R23" s="462"/>
      <c r="S23" s="463"/>
      <c r="T23" s="461"/>
      <c r="U23" s="463"/>
      <c r="V23" s="441"/>
      <c r="W23" s="442"/>
      <c r="X23" s="526"/>
      <c r="Y23" s="526"/>
      <c r="Z23" s="280"/>
      <c r="AA23" s="640"/>
      <c r="AB23" s="640"/>
      <c r="AC23" s="640"/>
      <c r="AD23" s="641"/>
      <c r="AE23" s="383"/>
    </row>
    <row r="24" spans="1:31" ht="9.9499999999999993" customHeight="1">
      <c r="A24" s="529"/>
      <c r="B24" s="530"/>
      <c r="C24" s="448">
        <v>2</v>
      </c>
      <c r="D24" s="287"/>
      <c r="E24" s="442"/>
      <c r="F24" s="442"/>
      <c r="G24" s="285"/>
      <c r="H24" s="287"/>
      <c r="I24" s="285"/>
      <c r="J24" s="287"/>
      <c r="K24" s="442"/>
      <c r="L24" s="442"/>
      <c r="M24" s="442"/>
      <c r="N24" s="442"/>
      <c r="O24" s="442"/>
      <c r="P24" s="442"/>
      <c r="Q24" s="442"/>
      <c r="R24" s="442"/>
      <c r="S24" s="285"/>
      <c r="T24" s="287"/>
      <c r="U24" s="285"/>
      <c r="V24" s="441"/>
      <c r="W24" s="442"/>
      <c r="X24" s="526"/>
      <c r="Y24" s="526"/>
      <c r="Z24" s="280"/>
      <c r="AA24" s="640"/>
      <c r="AB24" s="640"/>
      <c r="AC24" s="640"/>
      <c r="AD24" s="641"/>
      <c r="AE24" s="383"/>
    </row>
    <row r="25" spans="1:31" ht="9.9499999999999993" customHeight="1" thickBot="1">
      <c r="A25" s="636"/>
      <c r="B25" s="637"/>
      <c r="C25" s="449">
        <v>3</v>
      </c>
      <c r="D25" s="288"/>
      <c r="E25" s="444"/>
      <c r="F25" s="444"/>
      <c r="G25" s="286"/>
      <c r="H25" s="288"/>
      <c r="I25" s="286"/>
      <c r="J25" s="288"/>
      <c r="K25" s="444"/>
      <c r="L25" s="444"/>
      <c r="M25" s="444"/>
      <c r="N25" s="444"/>
      <c r="O25" s="444"/>
      <c r="P25" s="444"/>
      <c r="Q25" s="444"/>
      <c r="R25" s="444"/>
      <c r="S25" s="286"/>
      <c r="T25" s="288"/>
      <c r="U25" s="286"/>
      <c r="V25" s="441"/>
      <c r="W25" s="442"/>
      <c r="X25" s="526"/>
      <c r="Y25" s="526"/>
      <c r="Z25" s="280"/>
      <c r="AA25" s="640"/>
      <c r="AB25" s="640"/>
      <c r="AC25" s="640"/>
      <c r="AD25" s="641"/>
      <c r="AE25" s="383"/>
    </row>
    <row r="26" spans="1:31" ht="9.75" customHeight="1">
      <c r="A26" s="634"/>
      <c r="B26" s="635"/>
      <c r="C26" s="447">
        <v>1</v>
      </c>
      <c r="D26" s="461"/>
      <c r="E26" s="462"/>
      <c r="F26" s="462"/>
      <c r="G26" s="463"/>
      <c r="H26" s="461"/>
      <c r="I26" s="463"/>
      <c r="J26" s="461"/>
      <c r="K26" s="462"/>
      <c r="L26" s="462"/>
      <c r="M26" s="462"/>
      <c r="N26" s="462"/>
      <c r="O26" s="462"/>
      <c r="P26" s="462"/>
      <c r="Q26" s="462"/>
      <c r="R26" s="462"/>
      <c r="S26" s="463"/>
      <c r="T26" s="461"/>
      <c r="U26" s="463"/>
      <c r="V26" s="441"/>
      <c r="W26" s="442"/>
      <c r="X26" s="526"/>
      <c r="Y26" s="526"/>
      <c r="Z26" s="280"/>
      <c r="AA26" s="640"/>
      <c r="AB26" s="640"/>
      <c r="AC26" s="640"/>
      <c r="AD26" s="641"/>
      <c r="AE26" s="383"/>
    </row>
    <row r="27" spans="1:31" ht="9.9499999999999993" customHeight="1">
      <c r="A27" s="529"/>
      <c r="B27" s="530"/>
      <c r="C27" s="448">
        <v>2</v>
      </c>
      <c r="D27" s="287"/>
      <c r="E27" s="442"/>
      <c r="F27" s="442"/>
      <c r="G27" s="285"/>
      <c r="H27" s="287"/>
      <c r="I27" s="285"/>
      <c r="J27" s="287"/>
      <c r="K27" s="442"/>
      <c r="L27" s="442"/>
      <c r="M27" s="442"/>
      <c r="N27" s="442"/>
      <c r="O27" s="442"/>
      <c r="P27" s="442"/>
      <c r="Q27" s="442"/>
      <c r="R27" s="442"/>
      <c r="S27" s="285"/>
      <c r="T27" s="287"/>
      <c r="U27" s="285"/>
      <c r="V27" s="441"/>
      <c r="W27" s="442"/>
      <c r="X27" s="526"/>
      <c r="Y27" s="526"/>
      <c r="Z27" s="280"/>
      <c r="AA27" s="640"/>
      <c r="AB27" s="640"/>
      <c r="AC27" s="640"/>
      <c r="AD27" s="641"/>
      <c r="AE27" s="383"/>
    </row>
    <row r="28" spans="1:31" ht="9.9499999999999993" customHeight="1" thickBot="1">
      <c r="A28" s="636"/>
      <c r="B28" s="637"/>
      <c r="C28" s="449">
        <v>3</v>
      </c>
      <c r="D28" s="288"/>
      <c r="E28" s="444"/>
      <c r="F28" s="444"/>
      <c r="G28" s="286"/>
      <c r="H28" s="288"/>
      <c r="I28" s="286"/>
      <c r="J28" s="288"/>
      <c r="K28" s="444"/>
      <c r="L28" s="444"/>
      <c r="M28" s="444"/>
      <c r="N28" s="444"/>
      <c r="O28" s="444"/>
      <c r="P28" s="444"/>
      <c r="Q28" s="444"/>
      <c r="R28" s="444"/>
      <c r="S28" s="286"/>
      <c r="T28" s="288"/>
      <c r="U28" s="286"/>
      <c r="V28" s="441"/>
      <c r="W28" s="442"/>
      <c r="X28" s="526"/>
      <c r="Y28" s="526"/>
      <c r="Z28" s="280"/>
      <c r="AA28" s="640"/>
      <c r="AB28" s="640"/>
      <c r="AC28" s="640"/>
      <c r="AD28" s="641"/>
      <c r="AE28" s="383"/>
    </row>
    <row r="29" spans="1:31" ht="9.9499999999999993" customHeight="1">
      <c r="A29" s="634"/>
      <c r="B29" s="635"/>
      <c r="C29" s="447">
        <v>1</v>
      </c>
      <c r="D29" s="461"/>
      <c r="E29" s="462"/>
      <c r="F29" s="462"/>
      <c r="G29" s="463"/>
      <c r="H29" s="461"/>
      <c r="I29" s="463"/>
      <c r="J29" s="461"/>
      <c r="K29" s="462"/>
      <c r="L29" s="462"/>
      <c r="M29" s="462"/>
      <c r="N29" s="462"/>
      <c r="O29" s="462"/>
      <c r="P29" s="462"/>
      <c r="Q29" s="462"/>
      <c r="R29" s="462"/>
      <c r="S29" s="463"/>
      <c r="T29" s="461"/>
      <c r="U29" s="463"/>
      <c r="V29" s="441"/>
      <c r="W29" s="442"/>
      <c r="X29" s="526"/>
      <c r="Y29" s="526"/>
      <c r="Z29" s="280"/>
      <c r="AA29" s="640"/>
      <c r="AB29" s="640"/>
      <c r="AC29" s="640"/>
      <c r="AD29" s="641"/>
      <c r="AE29" s="383"/>
    </row>
    <row r="30" spans="1:31" ht="9.9499999999999993" customHeight="1">
      <c r="A30" s="529"/>
      <c r="B30" s="530"/>
      <c r="C30" s="448">
        <v>2</v>
      </c>
      <c r="D30" s="287"/>
      <c r="E30" s="442"/>
      <c r="F30" s="442"/>
      <c r="G30" s="285"/>
      <c r="H30" s="287"/>
      <c r="I30" s="285"/>
      <c r="J30" s="287"/>
      <c r="K30" s="442"/>
      <c r="L30" s="442"/>
      <c r="M30" s="442"/>
      <c r="N30" s="442"/>
      <c r="O30" s="442"/>
      <c r="P30" s="442"/>
      <c r="Q30" s="442"/>
      <c r="R30" s="442"/>
      <c r="S30" s="285"/>
      <c r="T30" s="287"/>
      <c r="U30" s="285"/>
      <c r="V30" s="441"/>
      <c r="W30" s="442"/>
      <c r="X30" s="526"/>
      <c r="Y30" s="526"/>
      <c r="Z30" s="280"/>
      <c r="AA30" s="640"/>
      <c r="AB30" s="640"/>
      <c r="AC30" s="640"/>
      <c r="AD30" s="641"/>
      <c r="AE30" s="383"/>
    </row>
    <row r="31" spans="1:31" ht="9.9499999999999993" customHeight="1" thickBot="1">
      <c r="A31" s="636"/>
      <c r="B31" s="637"/>
      <c r="C31" s="449">
        <v>3</v>
      </c>
      <c r="D31" s="288"/>
      <c r="E31" s="444"/>
      <c r="F31" s="444"/>
      <c r="G31" s="286"/>
      <c r="H31" s="288"/>
      <c r="I31" s="286"/>
      <c r="J31" s="288"/>
      <c r="K31" s="444"/>
      <c r="L31" s="444"/>
      <c r="M31" s="444"/>
      <c r="N31" s="444"/>
      <c r="O31" s="444"/>
      <c r="P31" s="444"/>
      <c r="Q31" s="444"/>
      <c r="R31" s="444"/>
      <c r="S31" s="286"/>
      <c r="T31" s="288"/>
      <c r="U31" s="286"/>
      <c r="V31" s="441"/>
      <c r="W31" s="442"/>
      <c r="X31" s="526"/>
      <c r="Y31" s="526"/>
      <c r="Z31" s="280"/>
      <c r="AA31" s="640"/>
      <c r="AB31" s="640"/>
      <c r="AC31" s="640"/>
      <c r="AD31" s="641"/>
      <c r="AE31" s="394"/>
    </row>
    <row r="32" spans="1:31" ht="9.9499999999999993" customHeight="1">
      <c r="A32" s="634"/>
      <c r="B32" s="635"/>
      <c r="C32" s="447">
        <v>1</v>
      </c>
      <c r="D32" s="461"/>
      <c r="E32" s="462"/>
      <c r="F32" s="462"/>
      <c r="G32" s="463"/>
      <c r="H32" s="461"/>
      <c r="I32" s="463"/>
      <c r="J32" s="461"/>
      <c r="K32" s="462"/>
      <c r="L32" s="462"/>
      <c r="M32" s="462"/>
      <c r="N32" s="462"/>
      <c r="O32" s="462"/>
      <c r="P32" s="462"/>
      <c r="Q32" s="462"/>
      <c r="R32" s="462"/>
      <c r="S32" s="463"/>
      <c r="T32" s="461"/>
      <c r="U32" s="463"/>
      <c r="V32" s="441"/>
      <c r="W32" s="442"/>
      <c r="X32" s="526"/>
      <c r="Y32" s="526"/>
      <c r="Z32" s="280"/>
      <c r="AA32" s="640"/>
      <c r="AB32" s="640"/>
      <c r="AC32" s="640"/>
      <c r="AD32" s="641"/>
      <c r="AE32" s="383"/>
    </row>
    <row r="33" spans="1:31" ht="9.9499999999999993" customHeight="1">
      <c r="A33" s="529"/>
      <c r="B33" s="530"/>
      <c r="C33" s="448">
        <v>2</v>
      </c>
      <c r="D33" s="287"/>
      <c r="E33" s="442"/>
      <c r="F33" s="442"/>
      <c r="G33" s="285"/>
      <c r="H33" s="287"/>
      <c r="I33" s="285"/>
      <c r="J33" s="287"/>
      <c r="K33" s="442"/>
      <c r="L33" s="442"/>
      <c r="M33" s="442"/>
      <c r="N33" s="442"/>
      <c r="O33" s="442"/>
      <c r="P33" s="442"/>
      <c r="Q33" s="442"/>
      <c r="R33" s="442"/>
      <c r="S33" s="285"/>
      <c r="T33" s="287"/>
      <c r="U33" s="285"/>
      <c r="V33" s="441"/>
      <c r="W33" s="442"/>
      <c r="X33" s="526"/>
      <c r="Y33" s="526"/>
      <c r="Z33" s="280"/>
      <c r="AA33" s="640"/>
      <c r="AB33" s="640"/>
      <c r="AC33" s="640"/>
      <c r="AD33" s="641"/>
      <c r="AE33" s="383"/>
    </row>
    <row r="34" spans="1:31" ht="9.9499999999999993" customHeight="1" thickBot="1">
      <c r="A34" s="636"/>
      <c r="B34" s="637"/>
      <c r="C34" s="449">
        <v>3</v>
      </c>
      <c r="D34" s="288"/>
      <c r="E34" s="444"/>
      <c r="F34" s="444"/>
      <c r="G34" s="286"/>
      <c r="H34" s="288"/>
      <c r="I34" s="286"/>
      <c r="J34" s="288"/>
      <c r="K34" s="444"/>
      <c r="L34" s="444"/>
      <c r="M34" s="444"/>
      <c r="N34" s="444"/>
      <c r="O34" s="444"/>
      <c r="P34" s="444"/>
      <c r="Q34" s="444"/>
      <c r="R34" s="444"/>
      <c r="S34" s="286"/>
      <c r="T34" s="288"/>
      <c r="U34" s="286"/>
      <c r="V34" s="441"/>
      <c r="W34" s="442"/>
      <c r="X34" s="526"/>
      <c r="Y34" s="526"/>
      <c r="Z34" s="280"/>
      <c r="AA34" s="640"/>
      <c r="AB34" s="640"/>
      <c r="AC34" s="640"/>
      <c r="AD34" s="641"/>
      <c r="AE34" s="383"/>
    </row>
    <row r="35" spans="1:31" ht="9.75" customHeight="1">
      <c r="A35" s="634"/>
      <c r="B35" s="635"/>
      <c r="C35" s="447">
        <v>1</v>
      </c>
      <c r="D35" s="461"/>
      <c r="E35" s="462"/>
      <c r="F35" s="462"/>
      <c r="G35" s="463"/>
      <c r="H35" s="461"/>
      <c r="I35" s="463"/>
      <c r="J35" s="461"/>
      <c r="K35" s="462"/>
      <c r="L35" s="462"/>
      <c r="M35" s="462"/>
      <c r="N35" s="462"/>
      <c r="O35" s="462"/>
      <c r="P35" s="462"/>
      <c r="Q35" s="462"/>
      <c r="R35" s="462"/>
      <c r="S35" s="463"/>
      <c r="T35" s="461"/>
      <c r="U35" s="463"/>
      <c r="V35" s="441"/>
      <c r="W35" s="442"/>
      <c r="X35" s="526"/>
      <c r="Y35" s="526"/>
      <c r="Z35" s="280"/>
      <c r="AA35" s="640"/>
      <c r="AB35" s="640"/>
      <c r="AC35" s="640"/>
      <c r="AD35" s="641"/>
      <c r="AE35" s="383"/>
    </row>
    <row r="36" spans="1:31" ht="9.9499999999999993" customHeight="1">
      <c r="A36" s="529"/>
      <c r="B36" s="530"/>
      <c r="C36" s="448">
        <v>2</v>
      </c>
      <c r="D36" s="287"/>
      <c r="E36" s="442"/>
      <c r="F36" s="442"/>
      <c r="G36" s="285"/>
      <c r="H36" s="287"/>
      <c r="I36" s="285"/>
      <c r="J36" s="287"/>
      <c r="K36" s="442"/>
      <c r="L36" s="442"/>
      <c r="M36" s="442"/>
      <c r="N36" s="442"/>
      <c r="O36" s="442"/>
      <c r="P36" s="442"/>
      <c r="Q36" s="442"/>
      <c r="R36" s="442"/>
      <c r="S36" s="285"/>
      <c r="T36" s="287"/>
      <c r="U36" s="285"/>
      <c r="V36" s="441"/>
      <c r="W36" s="442"/>
      <c r="X36" s="526"/>
      <c r="Y36" s="526"/>
      <c r="Z36" s="280"/>
      <c r="AA36" s="640"/>
      <c r="AB36" s="640"/>
      <c r="AC36" s="640"/>
      <c r="AD36" s="641"/>
      <c r="AE36" s="383"/>
    </row>
    <row r="37" spans="1:31" ht="9.9499999999999993" customHeight="1" thickBot="1">
      <c r="A37" s="636"/>
      <c r="B37" s="637"/>
      <c r="C37" s="449">
        <v>3</v>
      </c>
      <c r="D37" s="288"/>
      <c r="E37" s="444"/>
      <c r="F37" s="444"/>
      <c r="G37" s="286"/>
      <c r="H37" s="288"/>
      <c r="I37" s="286"/>
      <c r="J37" s="288"/>
      <c r="K37" s="444"/>
      <c r="L37" s="444"/>
      <c r="M37" s="444"/>
      <c r="N37" s="444"/>
      <c r="O37" s="444"/>
      <c r="P37" s="444"/>
      <c r="Q37" s="444"/>
      <c r="R37" s="444"/>
      <c r="S37" s="286"/>
      <c r="T37" s="288"/>
      <c r="U37" s="286"/>
      <c r="V37" s="441"/>
      <c r="W37" s="442"/>
      <c r="X37" s="526"/>
      <c r="Y37" s="526"/>
      <c r="Z37" s="280"/>
      <c r="AA37" s="640"/>
      <c r="AB37" s="640"/>
      <c r="AC37" s="640"/>
      <c r="AD37" s="641"/>
      <c r="AE37" s="383"/>
    </row>
    <row r="38" spans="1:31" ht="9.9499999999999993" customHeight="1">
      <c r="A38" s="634"/>
      <c r="B38" s="635"/>
      <c r="C38" s="447">
        <v>1</v>
      </c>
      <c r="D38" s="461"/>
      <c r="E38" s="462"/>
      <c r="F38" s="462"/>
      <c r="G38" s="463"/>
      <c r="H38" s="461"/>
      <c r="I38" s="463"/>
      <c r="J38" s="461"/>
      <c r="K38" s="462"/>
      <c r="L38" s="462"/>
      <c r="M38" s="462"/>
      <c r="N38" s="462"/>
      <c r="O38" s="462"/>
      <c r="P38" s="462"/>
      <c r="Q38" s="462"/>
      <c r="R38" s="462"/>
      <c r="S38" s="463"/>
      <c r="T38" s="461"/>
      <c r="U38" s="463"/>
      <c r="V38" s="441"/>
      <c r="W38" s="442"/>
      <c r="X38" s="526"/>
      <c r="Y38" s="526"/>
      <c r="Z38" s="280"/>
      <c r="AA38" s="640"/>
      <c r="AB38" s="640"/>
      <c r="AC38" s="640"/>
      <c r="AD38" s="641"/>
      <c r="AE38" s="383"/>
    </row>
    <row r="39" spans="1:31" ht="9.9499999999999993" customHeight="1">
      <c r="A39" s="529"/>
      <c r="B39" s="530"/>
      <c r="C39" s="448">
        <v>2</v>
      </c>
      <c r="D39" s="287"/>
      <c r="E39" s="442"/>
      <c r="F39" s="442"/>
      <c r="G39" s="285"/>
      <c r="H39" s="287"/>
      <c r="I39" s="285"/>
      <c r="J39" s="287"/>
      <c r="K39" s="442"/>
      <c r="L39" s="442"/>
      <c r="M39" s="442"/>
      <c r="N39" s="442"/>
      <c r="O39" s="442"/>
      <c r="P39" s="442"/>
      <c r="Q39" s="442"/>
      <c r="R39" s="442"/>
      <c r="S39" s="285"/>
      <c r="T39" s="287"/>
      <c r="U39" s="285"/>
      <c r="V39" s="441"/>
      <c r="W39" s="442"/>
      <c r="X39" s="526"/>
      <c r="Y39" s="526"/>
      <c r="Z39" s="280"/>
      <c r="AA39" s="640"/>
      <c r="AB39" s="640"/>
      <c r="AC39" s="640"/>
      <c r="AD39" s="641"/>
      <c r="AE39" s="383"/>
    </row>
    <row r="40" spans="1:31" ht="9.9499999999999993" customHeight="1" thickBot="1">
      <c r="A40" s="636"/>
      <c r="B40" s="637"/>
      <c r="C40" s="449">
        <v>3</v>
      </c>
      <c r="D40" s="288"/>
      <c r="E40" s="444"/>
      <c r="F40" s="444"/>
      <c r="G40" s="286"/>
      <c r="H40" s="288"/>
      <c r="I40" s="286"/>
      <c r="J40" s="288"/>
      <c r="K40" s="444"/>
      <c r="L40" s="444"/>
      <c r="M40" s="444"/>
      <c r="N40" s="444"/>
      <c r="O40" s="444"/>
      <c r="P40" s="444"/>
      <c r="Q40" s="444"/>
      <c r="R40" s="444"/>
      <c r="S40" s="286"/>
      <c r="T40" s="288"/>
      <c r="U40" s="286"/>
      <c r="V40" s="283"/>
      <c r="W40" s="444"/>
      <c r="X40" s="527"/>
      <c r="Y40" s="527"/>
      <c r="Z40" s="282"/>
      <c r="AA40" s="642"/>
      <c r="AB40" s="642"/>
      <c r="AC40" s="642"/>
      <c r="AD40" s="643"/>
      <c r="AE40" s="394"/>
    </row>
    <row r="41" spans="1:31" ht="5.25" customHeight="1">
      <c r="A41" s="620" t="s">
        <v>474</v>
      </c>
      <c r="B41" s="621"/>
      <c r="C41" s="621"/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2"/>
      <c r="T41" s="632" t="s">
        <v>40</v>
      </c>
      <c r="U41" s="598"/>
      <c r="V41" s="633"/>
      <c r="W41" s="633"/>
      <c r="X41" s="633"/>
      <c r="Y41" s="633"/>
      <c r="Z41" s="616" t="s">
        <v>475</v>
      </c>
      <c r="AA41" s="616"/>
      <c r="AB41" s="616"/>
      <c r="AC41" s="617"/>
      <c r="AD41" s="618" t="s">
        <v>46</v>
      </c>
      <c r="AE41" s="394"/>
    </row>
    <row r="42" spans="1:31" ht="9.9499999999999993" customHeight="1">
      <c r="A42" s="623"/>
      <c r="B42" s="624"/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5"/>
      <c r="T42" s="289" t="s">
        <v>44</v>
      </c>
      <c r="U42" s="630"/>
      <c r="V42" s="631"/>
      <c r="W42" s="8" t="s">
        <v>45</v>
      </c>
      <c r="X42" s="563"/>
      <c r="Y42" s="563"/>
      <c r="Z42" s="272"/>
      <c r="AA42" s="272"/>
      <c r="AB42" s="272"/>
      <c r="AC42" s="290"/>
      <c r="AD42" s="619"/>
    </row>
    <row r="43" spans="1:31" ht="9.9499999999999993" customHeight="1">
      <c r="A43" s="626"/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M43" s="624"/>
      <c r="N43" s="624"/>
      <c r="O43" s="624"/>
      <c r="P43" s="624"/>
      <c r="Q43" s="624"/>
      <c r="R43" s="624"/>
      <c r="S43" s="625"/>
      <c r="T43" s="291" t="s">
        <v>41</v>
      </c>
      <c r="U43" s="7" t="s">
        <v>42</v>
      </c>
      <c r="V43" s="7" t="s">
        <v>43</v>
      </c>
      <c r="W43" s="7" t="s">
        <v>41</v>
      </c>
      <c r="X43" s="7" t="s">
        <v>42</v>
      </c>
      <c r="Y43" s="7" t="s">
        <v>43</v>
      </c>
      <c r="Z43" s="7" t="s">
        <v>41</v>
      </c>
      <c r="AA43" s="7" t="s">
        <v>41</v>
      </c>
      <c r="AB43" s="7" t="s">
        <v>41</v>
      </c>
      <c r="AC43" s="292" t="s">
        <v>41</v>
      </c>
      <c r="AD43" s="296" t="s">
        <v>41</v>
      </c>
    </row>
    <row r="44" spans="1:31" ht="9.9499999999999993" customHeight="1" thickBot="1">
      <c r="A44" s="627"/>
      <c r="B44" s="628"/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9"/>
      <c r="T44" s="293"/>
      <c r="U44" s="294"/>
      <c r="V44" s="294"/>
      <c r="W44" s="294"/>
      <c r="X44" s="294"/>
      <c r="Y44" s="294"/>
      <c r="Z44" s="294"/>
      <c r="AA44" s="294"/>
      <c r="AB44" s="294"/>
      <c r="AC44" s="295"/>
      <c r="AD44" s="297"/>
    </row>
    <row r="45" spans="1:31" s="382" customFormat="1" ht="9.9499999999999993" customHeight="1"/>
    <row r="46" spans="1:31" s="382" customFormat="1" ht="9.9499999999999993" customHeight="1"/>
    <row r="47" spans="1:31" s="382" customFormat="1" ht="9.9499999999999993" customHeight="1"/>
    <row r="48" spans="1:31" s="382" customFormat="1" ht="9.9499999999999993" customHeight="1"/>
    <row r="49" s="382" customFormat="1" ht="9.9499999999999993" customHeight="1"/>
    <row r="50" s="382" customFormat="1" ht="9.9499999999999993" customHeight="1"/>
    <row r="51" s="382" customFormat="1" ht="9.9499999999999993" customHeight="1"/>
    <row r="52" s="382" customFormat="1" ht="9.9499999999999993" customHeight="1"/>
    <row r="53" s="382" customFormat="1" ht="9.9499999999999993" customHeight="1"/>
    <row r="54" s="382" customFormat="1" ht="9.9499999999999993" customHeight="1"/>
    <row r="55" s="382" customFormat="1" ht="9.9499999999999993" customHeight="1"/>
    <row r="56" s="382" customFormat="1" ht="9.9499999999999993" customHeight="1"/>
    <row r="57" s="382" customFormat="1" ht="9.9499999999999993" customHeight="1"/>
    <row r="58" s="382" customFormat="1" ht="9.9499999999999993" customHeight="1"/>
    <row r="59" s="382" customFormat="1" ht="9.9499999999999993" customHeight="1"/>
    <row r="60" s="382" customFormat="1" ht="9.9499999999999993" customHeight="1"/>
    <row r="61" s="382" customFormat="1" ht="9.9499999999999993" customHeight="1"/>
    <row r="62" s="382" customFormat="1" ht="9.9499999999999993" customHeight="1"/>
    <row r="63" s="382" customFormat="1" ht="9.9499999999999993" customHeight="1"/>
    <row r="64" s="382" customFormat="1" ht="9.9499999999999993" customHeight="1"/>
    <row r="65" s="382" customFormat="1" ht="9.9499999999999993" customHeight="1"/>
    <row r="66" s="382" customFormat="1" ht="9.9499999999999993" customHeight="1"/>
    <row r="67" s="382" customFormat="1" ht="9.9499999999999993" customHeight="1"/>
    <row r="68" s="382" customFormat="1" ht="9.9499999999999993" customHeight="1"/>
    <row r="69" s="382" customFormat="1" ht="9.9499999999999993" customHeight="1"/>
    <row r="70" s="382" customFormat="1" ht="9.9499999999999993" customHeight="1"/>
    <row r="71" s="382" customFormat="1" ht="9.9499999999999993" customHeight="1"/>
    <row r="72" s="382" customFormat="1" ht="9.9499999999999993" customHeight="1"/>
    <row r="73" s="382" customFormat="1" ht="9.9499999999999993" customHeight="1"/>
    <row r="74" s="382" customFormat="1" ht="9.9499999999999993" customHeight="1"/>
    <row r="75" s="382" customFormat="1" ht="9.9499999999999993" customHeight="1"/>
    <row r="76" s="382" customFormat="1" ht="9.9499999999999993" customHeight="1"/>
    <row r="77" s="382" customFormat="1" ht="9.9499999999999993" customHeight="1"/>
    <row r="78" s="382" customFormat="1" ht="9.9499999999999993" customHeight="1"/>
    <row r="79" s="382" customFormat="1" ht="9.9499999999999993" customHeight="1"/>
    <row r="80" s="382" customFormat="1" ht="9.9499999999999993" customHeight="1"/>
    <row r="81" s="382" customFormat="1" ht="9.9499999999999993" customHeight="1"/>
    <row r="82" s="382" customFormat="1" ht="9.9499999999999993" customHeight="1"/>
    <row r="83" s="382" customFormat="1" ht="9.9499999999999993" customHeight="1"/>
    <row r="84" s="382" customFormat="1" ht="9.9499999999999993" customHeight="1"/>
    <row r="85" s="382" customFormat="1" ht="9.9499999999999993" customHeight="1"/>
    <row r="86" s="382" customFormat="1" ht="9.9499999999999993" customHeight="1"/>
    <row r="87" s="382" customFormat="1" ht="9.9499999999999993" customHeight="1"/>
    <row r="88" s="382" customFormat="1" ht="9.9499999999999993" customHeight="1"/>
    <row r="89" s="382" customFormat="1" ht="9.9499999999999993" customHeight="1"/>
    <row r="90" s="382" customFormat="1" ht="9.9499999999999993" customHeight="1"/>
    <row r="91" s="382" customFormat="1" ht="9.9499999999999993" customHeight="1"/>
    <row r="92" s="382" customFormat="1" ht="9.9499999999999993" customHeight="1"/>
    <row r="93" s="382" customFormat="1" ht="9.9499999999999993" customHeight="1"/>
    <row r="94" s="382" customFormat="1" ht="9.9499999999999993" customHeight="1"/>
    <row r="95" s="382" customFormat="1" ht="9.9499999999999993" customHeight="1"/>
    <row r="96" s="382" customFormat="1" ht="9.9499999999999993" customHeight="1"/>
    <row r="97" s="382" customFormat="1" ht="9.9499999999999993" customHeight="1"/>
    <row r="98" s="382" customFormat="1" ht="9.9499999999999993" customHeight="1"/>
    <row r="99" s="382" customFormat="1" ht="9.9499999999999993" customHeight="1"/>
    <row r="100" s="382" customFormat="1" ht="9.9499999999999993" customHeight="1"/>
    <row r="101" s="382" customFormat="1" ht="9.9499999999999993" customHeight="1"/>
    <row r="102" s="382" customFormat="1" ht="9.9499999999999993" customHeight="1"/>
    <row r="103" s="382" customFormat="1" ht="9.9499999999999993" customHeight="1"/>
    <row r="104" s="382" customFormat="1" ht="9.9499999999999993" customHeight="1"/>
    <row r="105" s="382" customFormat="1" ht="9.9499999999999993" customHeight="1"/>
    <row r="106" s="382" customFormat="1" ht="9.9499999999999993" customHeight="1"/>
    <row r="107" s="382" customFormat="1" ht="9.9499999999999993" customHeight="1"/>
    <row r="108" s="382" customFormat="1" ht="9.9499999999999993" customHeight="1"/>
    <row r="109" s="382" customFormat="1" ht="9.9499999999999993" customHeight="1"/>
    <row r="110" s="382" customFormat="1" ht="9.9499999999999993" customHeight="1"/>
    <row r="111" s="382" customFormat="1" ht="9.9499999999999993" customHeight="1"/>
    <row r="112" s="382" customFormat="1" ht="9.9499999999999993" customHeight="1"/>
    <row r="113" s="382" customFormat="1" ht="9.9499999999999993" customHeight="1"/>
    <row r="114" s="382" customFormat="1" ht="9.9499999999999993" customHeight="1"/>
    <row r="115" s="382" customFormat="1" ht="9.9499999999999993" customHeight="1"/>
    <row r="116" s="382" customFormat="1" ht="9.9499999999999993" customHeight="1"/>
    <row r="117" s="382" customFormat="1" ht="9.9499999999999993" customHeight="1"/>
    <row r="118" s="382" customFormat="1" ht="9.9499999999999993" customHeight="1"/>
    <row r="119" s="382" customFormat="1" ht="9.9499999999999993" customHeight="1"/>
    <row r="120" s="382" customFormat="1" ht="9.9499999999999993" customHeight="1"/>
    <row r="121" s="382" customFormat="1" ht="9.9499999999999993" customHeight="1"/>
    <row r="122" s="382" customFormat="1" ht="9.9499999999999993" customHeight="1"/>
    <row r="123" s="382" customFormat="1" ht="9.9499999999999993" customHeight="1"/>
    <row r="124" s="382" customFormat="1" ht="9.9499999999999993" customHeight="1"/>
    <row r="125" s="382" customFormat="1" ht="9.9499999999999993" customHeight="1"/>
    <row r="126" s="382" customFormat="1" ht="9.9499999999999993" customHeight="1"/>
    <row r="127" s="382" customFormat="1" ht="9.9499999999999993" customHeight="1"/>
    <row r="128" s="382" customFormat="1" ht="9.9499999999999993" customHeight="1"/>
    <row r="129" s="382" customFormat="1" ht="9.9499999999999993" customHeight="1"/>
    <row r="130" s="382" customFormat="1" ht="9.9499999999999993" customHeight="1"/>
    <row r="131" s="382" customFormat="1" ht="9.9499999999999993" customHeight="1"/>
    <row r="132" s="382" customFormat="1" ht="9.9499999999999993" customHeight="1"/>
    <row r="133" s="382" customFormat="1" ht="9.9499999999999993" customHeight="1"/>
    <row r="134" s="382" customFormat="1" ht="9.9499999999999993" customHeight="1"/>
    <row r="135" s="382" customFormat="1" ht="9.9499999999999993" customHeight="1"/>
    <row r="136" s="382" customFormat="1" ht="9.9499999999999993" customHeight="1"/>
    <row r="137" s="382" customFormat="1" ht="9.9499999999999993" customHeight="1"/>
    <row r="138" s="382" customFormat="1" ht="9.9499999999999993" customHeight="1"/>
    <row r="139" s="382" customFormat="1" ht="9.9499999999999993" customHeight="1"/>
    <row r="140" s="382" customFormat="1" ht="9.9499999999999993" customHeight="1"/>
    <row r="141" s="382" customFormat="1" ht="9.9499999999999993" customHeight="1"/>
    <row r="142" s="382" customFormat="1" ht="9.9499999999999993" customHeight="1"/>
    <row r="143" s="382" customFormat="1" ht="9.9499999999999993" customHeight="1"/>
    <row r="144" s="382" customFormat="1" ht="9.9499999999999993" customHeight="1"/>
    <row r="145" s="382" customFormat="1" ht="9.9499999999999993" customHeight="1"/>
    <row r="146" s="382" customFormat="1" ht="9.9499999999999993" customHeight="1"/>
    <row r="147" s="382" customFormat="1" ht="9.9499999999999993" customHeight="1"/>
    <row r="148" s="382" customFormat="1" ht="9.9499999999999993" customHeight="1"/>
    <row r="149" s="382" customFormat="1" ht="9.9499999999999993" customHeight="1"/>
    <row r="150" s="382" customFormat="1" ht="9.9499999999999993" customHeight="1"/>
    <row r="151" s="382" customFormat="1" ht="9.9499999999999993" customHeight="1"/>
    <row r="152" s="382" customFormat="1" ht="9.9499999999999993" customHeight="1"/>
    <row r="153" s="382" customFormat="1" ht="9.9499999999999993" customHeight="1"/>
    <row r="154" s="382" customFormat="1" ht="9.9499999999999993" customHeight="1"/>
    <row r="155" s="382" customFormat="1" ht="9.9499999999999993" customHeight="1"/>
    <row r="156" s="382" customFormat="1" ht="9.9499999999999993" customHeight="1"/>
    <row r="157" s="382" customFormat="1" ht="9.9499999999999993" customHeight="1"/>
    <row r="158" s="382" customFormat="1" ht="9.9499999999999993" customHeight="1"/>
  </sheetData>
  <sheetProtection selectLockedCells="1"/>
  <mergeCells count="77">
    <mergeCell ref="A41:S41"/>
    <mergeCell ref="T41:Y41"/>
    <mergeCell ref="Z41:AC41"/>
    <mergeCell ref="AD41:AD42"/>
    <mergeCell ref="A42:S44"/>
    <mergeCell ref="U42:V42"/>
    <mergeCell ref="X42:Y42"/>
    <mergeCell ref="A1:F2"/>
    <mergeCell ref="G1:M2"/>
    <mergeCell ref="N1:W1"/>
    <mergeCell ref="AA1:AB1"/>
    <mergeCell ref="AC1:AD1"/>
    <mergeCell ref="N2:W2"/>
    <mergeCell ref="AA2:AB2"/>
    <mergeCell ref="AC2:AD2"/>
    <mergeCell ref="AA4:AD4"/>
    <mergeCell ref="A3:G3"/>
    <mergeCell ref="H3:I3"/>
    <mergeCell ref="J3:T3"/>
    <mergeCell ref="U3:W3"/>
    <mergeCell ref="X3:Z3"/>
    <mergeCell ref="AA3:AD3"/>
    <mergeCell ref="A4:G4"/>
    <mergeCell ref="H4:I4"/>
    <mergeCell ref="J4:T4"/>
    <mergeCell ref="U4:W4"/>
    <mergeCell ref="X4:Z4"/>
    <mergeCell ref="A5:T5"/>
    <mergeCell ref="U5:V5"/>
    <mergeCell ref="W5:Z5"/>
    <mergeCell ref="AA5:AD5"/>
    <mergeCell ref="A6:T6"/>
    <mergeCell ref="U6:V6"/>
    <mergeCell ref="W6:Z6"/>
    <mergeCell ref="AA6:AD6"/>
    <mergeCell ref="Z7:AD8"/>
    <mergeCell ref="A8:E8"/>
    <mergeCell ref="J8:K8"/>
    <mergeCell ref="L8:M8"/>
    <mergeCell ref="N8:O8"/>
    <mergeCell ref="P8:Q8"/>
    <mergeCell ref="R8:S8"/>
    <mergeCell ref="A7:E7"/>
    <mergeCell ref="J7:S7"/>
    <mergeCell ref="T7:U8"/>
    <mergeCell ref="F7:G7"/>
    <mergeCell ref="H7:I7"/>
    <mergeCell ref="F8:G8"/>
    <mergeCell ref="H8:I8"/>
    <mergeCell ref="V7:Y8"/>
    <mergeCell ref="A23:B25"/>
    <mergeCell ref="Z9:AD9"/>
    <mergeCell ref="AA10:AD11"/>
    <mergeCell ref="A11:B13"/>
    <mergeCell ref="AA12:AB12"/>
    <mergeCell ref="AC12:AD12"/>
    <mergeCell ref="AA13:AB13"/>
    <mergeCell ref="AC13:AD13"/>
    <mergeCell ref="V10:Z10"/>
    <mergeCell ref="V9:Y9"/>
    <mergeCell ref="A9:B10"/>
    <mergeCell ref="A32:B34"/>
    <mergeCell ref="A35:B37"/>
    <mergeCell ref="A38:B40"/>
    <mergeCell ref="AA18:AD40"/>
    <mergeCell ref="A14:B16"/>
    <mergeCell ref="AC14:AD14"/>
    <mergeCell ref="AA15:AB15"/>
    <mergeCell ref="AC15:AD15"/>
    <mergeCell ref="AA16:AB16"/>
    <mergeCell ref="AC16:AD16"/>
    <mergeCell ref="AA14:AB14"/>
    <mergeCell ref="A17:B19"/>
    <mergeCell ref="AA17:AD17"/>
    <mergeCell ref="A20:B22"/>
    <mergeCell ref="A26:B28"/>
    <mergeCell ref="A29:B31"/>
  </mergeCells>
  <dataValidations count="8">
    <dataValidation type="whole" errorStyle="warning" allowBlank="1" showInputMessage="1" showErrorMessage="1" errorTitle="Data Entry Error" error="This UTM Northing seems incorrect." sqref="AA6:AD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W6:Z6">
      <formula1>280000</formula1>
      <formula2>719000</formula2>
    </dataValidation>
    <dataValidation type="whole" errorStyle="warning" allowBlank="1" showInputMessage="1" showErrorMessage="1" errorTitle="Data Entry Error" error="This value seems too high." sqref="AC16:AD16">
      <formula1>0</formula1>
      <formula2>50</formula2>
    </dataValidation>
    <dataValidation type="decimal" errorStyle="warning" allowBlank="1" showInputMessage="1" showErrorMessage="1" errorTitle="Data Entry Error" error="This value seems to high." sqref="AC14:AD15">
      <formula1>0</formula1>
      <formula2>50</formula2>
    </dataValidation>
    <dataValidation type="decimal" errorStyle="warning" allowBlank="1" showInputMessage="1" showErrorMessage="1" errorTitle="Data Entry Error" error="This value seems too high." sqref="X12:Y25 X32:Y34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V11 D10:U40">
      <formula1>1</formula1>
      <formula2>100</formula2>
    </dataValidation>
    <dataValidation type="list" allowBlank="1" showInputMessage="1" showErrorMessage="1" sqref="W12:W40 X42:AC42 U42:V42 AC12:AD12 A11:B40">
      <formula1>TreeSpecies</formula1>
    </dataValidation>
    <dataValidation errorStyle="warning" allowBlank="1" showInputMessage="1" showErrorMessage="1" errorTitle="Integer expected" error="This value is either not an integer or seems too high." sqref="V12:V40"/>
  </dataValidations>
  <pageMargins left="0.70866141732283472" right="0.70866141732283472" top="0.74803149606299213" bottom="0.74803149606299213" header="0.31496062992125984" footer="0.31496062992125984"/>
  <pageSetup scale="120" orientation="portrait" r:id="rId1"/>
  <headerFooter>
    <oddHeader>&amp;L&amp;F&amp;C&amp;A&amp;RPrint Date: &amp;D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F158"/>
  <sheetViews>
    <sheetView zoomScale="150" zoomScaleNormal="150" workbookViewId="0">
      <selection activeCell="V12" sqref="V12"/>
    </sheetView>
  </sheetViews>
  <sheetFormatPr defaultColWidth="2.28515625" defaultRowHeight="9.9499999999999993" customHeight="1"/>
  <cols>
    <col min="1" max="1" width="2.7109375" style="1" customWidth="1"/>
    <col min="2" max="2" width="2.42578125" style="1" customWidth="1"/>
    <col min="3" max="3" width="4.28515625" style="1" customWidth="1"/>
    <col min="4" max="4" width="2.42578125" style="1" customWidth="1"/>
    <col min="5" max="5" width="2.7109375" style="1" customWidth="1"/>
    <col min="6" max="9" width="2.5703125" style="1" customWidth="1"/>
    <col min="10" max="19" width="2.42578125" style="1" bestFit="1" customWidth="1"/>
    <col min="20" max="21" width="2.7109375" style="1" customWidth="1"/>
    <col min="22" max="26" width="2.5703125" style="1" customWidth="1"/>
    <col min="27" max="30" width="2.7109375" style="1" customWidth="1"/>
    <col min="31" max="58" width="2.28515625" style="382"/>
    <col min="59" max="16384" width="2.28515625" style="1"/>
  </cols>
  <sheetData>
    <row r="1" spans="1:58" ht="5.25" customHeight="1">
      <c r="A1" s="603"/>
      <c r="B1" s="604"/>
      <c r="C1" s="604"/>
      <c r="D1" s="604"/>
      <c r="E1" s="604"/>
      <c r="F1" s="604"/>
      <c r="G1" s="601" t="s">
        <v>39</v>
      </c>
      <c r="H1" s="601"/>
      <c r="I1" s="601"/>
      <c r="J1" s="601"/>
      <c r="K1" s="601"/>
      <c r="L1" s="601"/>
      <c r="M1" s="601"/>
      <c r="N1" s="609" t="s">
        <v>473</v>
      </c>
      <c r="O1" s="612"/>
      <c r="P1" s="612"/>
      <c r="Q1" s="612"/>
      <c r="R1" s="612"/>
      <c r="S1" s="612"/>
      <c r="T1" s="612"/>
      <c r="U1" s="612"/>
      <c r="V1" s="612"/>
      <c r="W1" s="612"/>
      <c r="X1" s="278" t="s">
        <v>34</v>
      </c>
      <c r="Y1" s="278" t="s">
        <v>35</v>
      </c>
      <c r="Z1" s="278" t="s">
        <v>36</v>
      </c>
      <c r="AA1" s="609" t="s">
        <v>37</v>
      </c>
      <c r="AB1" s="609"/>
      <c r="AC1" s="609" t="s">
        <v>38</v>
      </c>
      <c r="AD1" s="610"/>
      <c r="AE1" s="383"/>
    </row>
    <row r="2" spans="1:58" ht="9.9499999999999993" customHeight="1">
      <c r="A2" s="605"/>
      <c r="B2" s="606"/>
      <c r="C2" s="606"/>
      <c r="D2" s="606"/>
      <c r="E2" s="606"/>
      <c r="F2" s="606"/>
      <c r="G2" s="602"/>
      <c r="H2" s="602"/>
      <c r="I2" s="602"/>
      <c r="J2" s="602"/>
      <c r="K2" s="602"/>
      <c r="L2" s="602"/>
      <c r="M2" s="602"/>
      <c r="N2" s="611">
        <f>'Plot (1)'!N2:W2</f>
        <v>0</v>
      </c>
      <c r="O2" s="611"/>
      <c r="P2" s="611"/>
      <c r="Q2" s="611"/>
      <c r="R2" s="611"/>
      <c r="S2" s="611"/>
      <c r="T2" s="611"/>
      <c r="U2" s="611"/>
      <c r="V2" s="611"/>
      <c r="W2" s="611"/>
      <c r="X2" s="271">
        <f>'Plot (1)'!X2</f>
        <v>0</v>
      </c>
      <c r="Y2" s="271">
        <f>'Plot (1)'!Y2</f>
        <v>0</v>
      </c>
      <c r="Z2" s="271">
        <f>'Plot (1)'!Z2</f>
        <v>0</v>
      </c>
      <c r="AA2" s="654">
        <v>5</v>
      </c>
      <c r="AB2" s="654"/>
      <c r="AC2" s="654">
        <v>10</v>
      </c>
      <c r="AD2" s="655"/>
      <c r="AE2" s="383"/>
    </row>
    <row r="3" spans="1:58" s="2" customFormat="1" ht="5.25" customHeight="1">
      <c r="A3" s="613" t="s">
        <v>33</v>
      </c>
      <c r="B3" s="574"/>
      <c r="C3" s="574"/>
      <c r="D3" s="574"/>
      <c r="E3" s="574"/>
      <c r="F3" s="574"/>
      <c r="G3" s="574"/>
      <c r="H3" s="573" t="s">
        <v>32</v>
      </c>
      <c r="I3" s="573"/>
      <c r="J3" s="573" t="s">
        <v>31</v>
      </c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3" t="s">
        <v>30</v>
      </c>
      <c r="V3" s="573"/>
      <c r="W3" s="573"/>
      <c r="X3" s="573" t="s">
        <v>28</v>
      </c>
      <c r="Y3" s="573"/>
      <c r="Z3" s="573"/>
      <c r="AA3" s="573" t="s">
        <v>29</v>
      </c>
      <c r="AB3" s="574"/>
      <c r="AC3" s="574"/>
      <c r="AD3" s="575"/>
      <c r="AE3" s="384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393"/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  <c r="BD3" s="393"/>
      <c r="BE3" s="393"/>
      <c r="BF3" s="393"/>
    </row>
    <row r="4" spans="1:58" ht="9.9499999999999993" customHeight="1">
      <c r="A4" s="614">
        <f>'Plot (1)'!A4:G4</f>
        <v>0</v>
      </c>
      <c r="B4" s="558"/>
      <c r="C4" s="558"/>
      <c r="D4" s="558"/>
      <c r="E4" s="558"/>
      <c r="F4" s="558"/>
      <c r="G4" s="558"/>
      <c r="H4" s="563">
        <f>'Plot (1)'!H4:I4</f>
        <v>0</v>
      </c>
      <c r="I4" s="563"/>
      <c r="J4" s="563">
        <f>'Plot (1)'!J4:T4</f>
        <v>0</v>
      </c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>
        <f>'Plot (1)'!U4:W4</f>
        <v>0</v>
      </c>
      <c r="V4" s="563"/>
      <c r="W4" s="563"/>
      <c r="X4" s="563">
        <f>'Plot (1)'!X4:Z4</f>
        <v>0</v>
      </c>
      <c r="Y4" s="563"/>
      <c r="Z4" s="563"/>
      <c r="AA4" s="563">
        <f>'Plot (1)'!AA4:AD4</f>
        <v>0</v>
      </c>
      <c r="AB4" s="563"/>
      <c r="AC4" s="563"/>
      <c r="AD4" s="656"/>
      <c r="AE4" s="383"/>
    </row>
    <row r="5" spans="1:58" ht="5.25" customHeight="1">
      <c r="A5" s="595" t="s">
        <v>14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61" t="s">
        <v>25</v>
      </c>
      <c r="V5" s="562"/>
      <c r="W5" s="573" t="s">
        <v>26</v>
      </c>
      <c r="X5" s="573"/>
      <c r="Y5" s="573"/>
      <c r="Z5" s="573"/>
      <c r="AA5" s="573" t="s">
        <v>27</v>
      </c>
      <c r="AB5" s="574"/>
      <c r="AC5" s="574"/>
      <c r="AD5" s="575"/>
      <c r="AE5" s="383"/>
    </row>
    <row r="6" spans="1:58" ht="9.75" customHeight="1" thickBot="1">
      <c r="A6" s="580"/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657">
        <f>'Plot (1)'!U6:V6</f>
        <v>0</v>
      </c>
      <c r="V6" s="658"/>
      <c r="W6" s="539"/>
      <c r="X6" s="539"/>
      <c r="Y6" s="539"/>
      <c r="Z6" s="539"/>
      <c r="AA6" s="539"/>
      <c r="AB6" s="540"/>
      <c r="AC6" s="540"/>
      <c r="AD6" s="541"/>
      <c r="AE6" s="383"/>
    </row>
    <row r="7" spans="1:58" ht="5.25" customHeight="1">
      <c r="A7" s="597" t="s">
        <v>476</v>
      </c>
      <c r="B7" s="598"/>
      <c r="C7" s="598"/>
      <c r="D7" s="598"/>
      <c r="E7" s="598"/>
      <c r="F7" s="569" t="s">
        <v>11</v>
      </c>
      <c r="G7" s="570"/>
      <c r="H7" s="569" t="s">
        <v>479</v>
      </c>
      <c r="I7" s="570"/>
      <c r="J7" s="582" t="s">
        <v>12</v>
      </c>
      <c r="K7" s="583"/>
      <c r="L7" s="583"/>
      <c r="M7" s="583"/>
      <c r="N7" s="583"/>
      <c r="O7" s="583"/>
      <c r="P7" s="583"/>
      <c r="Q7" s="583"/>
      <c r="R7" s="583"/>
      <c r="S7" s="584"/>
      <c r="T7" s="576" t="s">
        <v>13</v>
      </c>
      <c r="U7" s="577"/>
      <c r="V7" s="591" t="s">
        <v>23</v>
      </c>
      <c r="W7" s="591"/>
      <c r="X7" s="591"/>
      <c r="Y7" s="592"/>
      <c r="Z7" s="586">
        <f>'Plot (1)'!Z7:AD8</f>
        <v>0</v>
      </c>
      <c r="AA7" s="587"/>
      <c r="AB7" s="587"/>
      <c r="AC7" s="587"/>
      <c r="AD7" s="588"/>
      <c r="AE7" s="383"/>
    </row>
    <row r="8" spans="1:58" ht="8.25" customHeight="1" thickBot="1">
      <c r="A8" s="599">
        <v>5</v>
      </c>
      <c r="B8" s="600"/>
      <c r="C8" s="600"/>
      <c r="D8" s="600"/>
      <c r="E8" s="600"/>
      <c r="F8" s="571">
        <f>'Plot (1)'!F8:G8</f>
        <v>0</v>
      </c>
      <c r="G8" s="572"/>
      <c r="H8" s="571">
        <f>'Plot (1)'!H8:I8</f>
        <v>0</v>
      </c>
      <c r="I8" s="572"/>
      <c r="J8" s="585"/>
      <c r="K8" s="567"/>
      <c r="L8" s="567"/>
      <c r="M8" s="567"/>
      <c r="N8" s="567"/>
      <c r="O8" s="567"/>
      <c r="P8" s="567"/>
      <c r="Q8" s="567"/>
      <c r="R8" s="567"/>
      <c r="S8" s="568"/>
      <c r="T8" s="578"/>
      <c r="U8" s="579"/>
      <c r="V8" s="593"/>
      <c r="W8" s="593"/>
      <c r="X8" s="593"/>
      <c r="Y8" s="594"/>
      <c r="Z8" s="589"/>
      <c r="AA8" s="589"/>
      <c r="AB8" s="589"/>
      <c r="AC8" s="589"/>
      <c r="AD8" s="590"/>
      <c r="AE8" s="383"/>
    </row>
    <row r="9" spans="1:58" ht="11.25" customHeight="1" thickBot="1">
      <c r="A9" s="533" t="s">
        <v>2</v>
      </c>
      <c r="B9" s="534"/>
      <c r="C9" s="284" t="s">
        <v>0</v>
      </c>
      <c r="D9" s="431" t="s">
        <v>3</v>
      </c>
      <c r="E9" s="431" t="s">
        <v>4</v>
      </c>
      <c r="F9" s="431" t="s">
        <v>5</v>
      </c>
      <c r="G9" s="432" t="s">
        <v>6</v>
      </c>
      <c r="H9" s="433" t="s">
        <v>7</v>
      </c>
      <c r="I9" s="434" t="s">
        <v>8</v>
      </c>
      <c r="J9" s="435" t="s">
        <v>9</v>
      </c>
      <c r="K9" s="436" t="s">
        <v>10</v>
      </c>
      <c r="L9" s="436" t="s">
        <v>9</v>
      </c>
      <c r="M9" s="436" t="s">
        <v>10</v>
      </c>
      <c r="N9" s="436" t="s">
        <v>9</v>
      </c>
      <c r="O9" s="436" t="s">
        <v>10</v>
      </c>
      <c r="P9" s="436" t="s">
        <v>9</v>
      </c>
      <c r="Q9" s="436" t="s">
        <v>10</v>
      </c>
      <c r="R9" s="436" t="s">
        <v>9</v>
      </c>
      <c r="S9" s="437" t="s">
        <v>10</v>
      </c>
      <c r="T9" s="443" t="s">
        <v>7</v>
      </c>
      <c r="U9" s="467" t="s">
        <v>8</v>
      </c>
      <c r="V9" s="531" t="s">
        <v>24</v>
      </c>
      <c r="W9" s="531"/>
      <c r="X9" s="531"/>
      <c r="Y9" s="532"/>
      <c r="Z9" s="539">
        <f>'Plot (1)'!Z9:AD9</f>
        <v>0</v>
      </c>
      <c r="AA9" s="540"/>
      <c r="AB9" s="540"/>
      <c r="AC9" s="540"/>
      <c r="AD9" s="541"/>
      <c r="AE9" s="383"/>
    </row>
    <row r="10" spans="1:58" ht="9.9499999999999993" customHeight="1" thickBot="1">
      <c r="A10" s="535"/>
      <c r="B10" s="536"/>
      <c r="C10" s="430" t="s">
        <v>1</v>
      </c>
      <c r="D10" s="450">
        <f t="shared" ref="D10:S10" si="0">SUM(D11:D40)</f>
        <v>0</v>
      </c>
      <c r="E10" s="451">
        <f t="shared" si="0"/>
        <v>0</v>
      </c>
      <c r="F10" s="451">
        <f t="shared" si="0"/>
        <v>0</v>
      </c>
      <c r="G10" s="452">
        <f t="shared" si="0"/>
        <v>0</v>
      </c>
      <c r="H10" s="450">
        <f t="shared" si="0"/>
        <v>0</v>
      </c>
      <c r="I10" s="452">
        <f t="shared" si="0"/>
        <v>0</v>
      </c>
      <c r="J10" s="450">
        <f t="shared" si="0"/>
        <v>0</v>
      </c>
      <c r="K10" s="451">
        <f t="shared" si="0"/>
        <v>0</v>
      </c>
      <c r="L10" s="451">
        <f t="shared" si="0"/>
        <v>0</v>
      </c>
      <c r="M10" s="451">
        <f t="shared" si="0"/>
        <v>0</v>
      </c>
      <c r="N10" s="451">
        <f t="shared" si="0"/>
        <v>0</v>
      </c>
      <c r="O10" s="451">
        <f t="shared" si="0"/>
        <v>0</v>
      </c>
      <c r="P10" s="451">
        <f t="shared" si="0"/>
        <v>0</v>
      </c>
      <c r="Q10" s="451">
        <f t="shared" si="0"/>
        <v>0</v>
      </c>
      <c r="R10" s="451">
        <f t="shared" si="0"/>
        <v>0</v>
      </c>
      <c r="S10" s="452">
        <f t="shared" si="0"/>
        <v>0</v>
      </c>
      <c r="T10" s="428">
        <f t="shared" ref="T10:U10" si="1">SUM(T11:T40)</f>
        <v>0</v>
      </c>
      <c r="U10" s="429">
        <f t="shared" si="1"/>
        <v>0</v>
      </c>
      <c r="V10" s="537" t="s">
        <v>730</v>
      </c>
      <c r="W10" s="537"/>
      <c r="X10" s="537"/>
      <c r="Y10" s="537"/>
      <c r="Z10" s="538"/>
      <c r="AA10" s="550" t="s">
        <v>21</v>
      </c>
      <c r="AB10" s="551"/>
      <c r="AC10" s="551"/>
      <c r="AD10" s="552"/>
      <c r="AE10" s="383"/>
    </row>
    <row r="11" spans="1:58" ht="9.9499999999999993" customHeight="1">
      <c r="A11" s="634"/>
      <c r="B11" s="635"/>
      <c r="C11" s="447">
        <v>1</v>
      </c>
      <c r="D11" s="287"/>
      <c r="E11" s="442"/>
      <c r="F11" s="442"/>
      <c r="G11" s="285"/>
      <c r="H11" s="287"/>
      <c r="I11" s="285"/>
      <c r="J11" s="287"/>
      <c r="K11" s="442"/>
      <c r="L11" s="442"/>
      <c r="M11" s="442"/>
      <c r="N11" s="442"/>
      <c r="O11" s="442"/>
      <c r="P11" s="442"/>
      <c r="Q11" s="442"/>
      <c r="R11" s="442"/>
      <c r="S11" s="285"/>
      <c r="T11" s="287"/>
      <c r="U11" s="285"/>
      <c r="V11" s="445" t="s">
        <v>718</v>
      </c>
      <c r="W11" s="7" t="s">
        <v>15</v>
      </c>
      <c r="X11" s="7" t="s">
        <v>16</v>
      </c>
      <c r="Y11" s="7" t="s">
        <v>17</v>
      </c>
      <c r="Z11" s="292" t="s">
        <v>707</v>
      </c>
      <c r="AA11" s="553"/>
      <c r="AB11" s="554"/>
      <c r="AC11" s="554"/>
      <c r="AD11" s="555"/>
      <c r="AE11" s="383"/>
    </row>
    <row r="12" spans="1:58" ht="9.9499999999999993" customHeight="1">
      <c r="A12" s="529"/>
      <c r="B12" s="530"/>
      <c r="C12" s="448">
        <v>2</v>
      </c>
      <c r="D12" s="287"/>
      <c r="E12" s="442"/>
      <c r="F12" s="442"/>
      <c r="G12" s="285"/>
      <c r="H12" s="287"/>
      <c r="I12" s="285"/>
      <c r="J12" s="287"/>
      <c r="K12" s="442"/>
      <c r="L12" s="442"/>
      <c r="M12" s="442"/>
      <c r="N12" s="442"/>
      <c r="O12" s="442"/>
      <c r="P12" s="442"/>
      <c r="Q12" s="442"/>
      <c r="R12" s="442"/>
      <c r="S12" s="285"/>
      <c r="T12" s="287"/>
      <c r="U12" s="285"/>
      <c r="V12" s="441"/>
      <c r="W12" s="515"/>
      <c r="X12" s="526"/>
      <c r="Y12" s="526"/>
      <c r="Z12" s="280"/>
      <c r="AA12" s="556" t="s">
        <v>18</v>
      </c>
      <c r="AB12" s="557"/>
      <c r="AC12" s="542"/>
      <c r="AD12" s="543"/>
      <c r="AE12" s="383"/>
      <c r="AG12" s="392"/>
    </row>
    <row r="13" spans="1:58" ht="9.9499999999999993" customHeight="1" thickBot="1">
      <c r="A13" s="636"/>
      <c r="B13" s="637"/>
      <c r="C13" s="449">
        <v>3</v>
      </c>
      <c r="D13" s="288"/>
      <c r="E13" s="444"/>
      <c r="F13" s="444"/>
      <c r="G13" s="286"/>
      <c r="H13" s="288"/>
      <c r="I13" s="286"/>
      <c r="J13" s="288"/>
      <c r="K13" s="444"/>
      <c r="L13" s="444"/>
      <c r="M13" s="444"/>
      <c r="N13" s="444"/>
      <c r="O13" s="444"/>
      <c r="P13" s="444"/>
      <c r="Q13" s="444"/>
      <c r="R13" s="444"/>
      <c r="S13" s="286"/>
      <c r="T13" s="288"/>
      <c r="U13" s="286"/>
      <c r="V13" s="441"/>
      <c r="W13" s="515"/>
      <c r="X13" s="526"/>
      <c r="Y13" s="526"/>
      <c r="Z13" s="280"/>
      <c r="AA13" s="556" t="s">
        <v>16</v>
      </c>
      <c r="AB13" s="557"/>
      <c r="AC13" s="542"/>
      <c r="AD13" s="543"/>
      <c r="AE13" s="383"/>
    </row>
    <row r="14" spans="1:58" ht="9.9499999999999993" customHeight="1">
      <c r="A14" s="634"/>
      <c r="B14" s="635"/>
      <c r="C14" s="460">
        <v>1</v>
      </c>
      <c r="D14" s="461"/>
      <c r="E14" s="462"/>
      <c r="F14" s="462"/>
      <c r="G14" s="463"/>
      <c r="H14" s="461"/>
      <c r="I14" s="463"/>
      <c r="J14" s="461"/>
      <c r="K14" s="462"/>
      <c r="L14" s="462"/>
      <c r="M14" s="462"/>
      <c r="N14" s="462"/>
      <c r="O14" s="462"/>
      <c r="P14" s="462"/>
      <c r="Q14" s="462"/>
      <c r="R14" s="462"/>
      <c r="S14" s="463"/>
      <c r="T14" s="461"/>
      <c r="U14" s="463"/>
      <c r="V14" s="441"/>
      <c r="W14" s="515"/>
      <c r="X14" s="528"/>
      <c r="Y14" s="528"/>
      <c r="Z14" s="281"/>
      <c r="AA14" s="556" t="s">
        <v>19</v>
      </c>
      <c r="AB14" s="557"/>
      <c r="AC14" s="542"/>
      <c r="AD14" s="543"/>
      <c r="AE14" s="383"/>
    </row>
    <row r="15" spans="1:58" ht="9.9499999999999993" customHeight="1">
      <c r="A15" s="529"/>
      <c r="B15" s="530"/>
      <c r="C15" s="448">
        <v>2</v>
      </c>
      <c r="D15" s="287"/>
      <c r="E15" s="442"/>
      <c r="F15" s="442"/>
      <c r="G15" s="285"/>
      <c r="H15" s="287"/>
      <c r="I15" s="285"/>
      <c r="J15" s="287"/>
      <c r="K15" s="442"/>
      <c r="L15" s="442"/>
      <c r="M15" s="442"/>
      <c r="N15" s="442"/>
      <c r="O15" s="442"/>
      <c r="P15" s="442"/>
      <c r="Q15" s="442"/>
      <c r="R15" s="442"/>
      <c r="S15" s="285"/>
      <c r="T15" s="287"/>
      <c r="U15" s="285"/>
      <c r="V15" s="441"/>
      <c r="W15" s="515"/>
      <c r="X15" s="528"/>
      <c r="Y15" s="528"/>
      <c r="Z15" s="281"/>
      <c r="AA15" s="544" t="s">
        <v>20</v>
      </c>
      <c r="AB15" s="545"/>
      <c r="AC15" s="542"/>
      <c r="AD15" s="543"/>
      <c r="AE15" s="383"/>
      <c r="AH15" s="392"/>
    </row>
    <row r="16" spans="1:58" ht="9.9499999999999993" customHeight="1" thickBot="1">
      <c r="A16" s="636"/>
      <c r="B16" s="637"/>
      <c r="C16" s="449">
        <v>3</v>
      </c>
      <c r="D16" s="288"/>
      <c r="E16" s="444"/>
      <c r="F16" s="444"/>
      <c r="G16" s="286"/>
      <c r="H16" s="288"/>
      <c r="I16" s="286"/>
      <c r="J16" s="288"/>
      <c r="K16" s="444"/>
      <c r="L16" s="444"/>
      <c r="M16" s="444"/>
      <c r="N16" s="444"/>
      <c r="O16" s="444"/>
      <c r="P16" s="444"/>
      <c r="Q16" s="444"/>
      <c r="R16" s="444"/>
      <c r="S16" s="286"/>
      <c r="T16" s="288"/>
      <c r="U16" s="286"/>
      <c r="V16" s="441"/>
      <c r="W16" s="515"/>
      <c r="X16" s="528"/>
      <c r="Y16" s="528"/>
      <c r="Z16" s="281"/>
      <c r="AA16" s="546" t="s">
        <v>480</v>
      </c>
      <c r="AB16" s="547"/>
      <c r="AC16" s="548"/>
      <c r="AD16" s="549"/>
      <c r="AE16" s="383"/>
    </row>
    <row r="17" spans="1:31" ht="9.9499999999999993" customHeight="1">
      <c r="A17" s="634"/>
      <c r="B17" s="635"/>
      <c r="C17" s="447">
        <v>1</v>
      </c>
      <c r="D17" s="461"/>
      <c r="E17" s="462"/>
      <c r="F17" s="462"/>
      <c r="G17" s="463"/>
      <c r="H17" s="461"/>
      <c r="I17" s="463"/>
      <c r="J17" s="461"/>
      <c r="K17" s="462"/>
      <c r="L17" s="462"/>
      <c r="M17" s="462"/>
      <c r="N17" s="462"/>
      <c r="O17" s="462"/>
      <c r="P17" s="462"/>
      <c r="Q17" s="462"/>
      <c r="R17" s="462"/>
      <c r="S17" s="463"/>
      <c r="T17" s="461"/>
      <c r="U17" s="463"/>
      <c r="V17" s="441"/>
      <c r="W17" s="515"/>
      <c r="X17" s="528"/>
      <c r="Y17" s="528"/>
      <c r="Z17" s="281"/>
      <c r="AA17" s="644" t="s">
        <v>22</v>
      </c>
      <c r="AB17" s="644"/>
      <c r="AC17" s="644"/>
      <c r="AD17" s="645"/>
      <c r="AE17" s="383"/>
    </row>
    <row r="18" spans="1:31" ht="9.9499999999999993" customHeight="1">
      <c r="A18" s="529"/>
      <c r="B18" s="530"/>
      <c r="C18" s="448">
        <v>2</v>
      </c>
      <c r="D18" s="287"/>
      <c r="E18" s="442"/>
      <c r="F18" s="442"/>
      <c r="G18" s="285"/>
      <c r="H18" s="287"/>
      <c r="I18" s="285"/>
      <c r="J18" s="287"/>
      <c r="K18" s="442"/>
      <c r="L18" s="442"/>
      <c r="M18" s="442"/>
      <c r="N18" s="442"/>
      <c r="O18" s="442"/>
      <c r="P18" s="442"/>
      <c r="Q18" s="442"/>
      <c r="R18" s="442"/>
      <c r="S18" s="285"/>
      <c r="T18" s="287"/>
      <c r="U18" s="285"/>
      <c r="V18" s="441"/>
      <c r="W18" s="442"/>
      <c r="X18" s="528"/>
      <c r="Y18" s="528"/>
      <c r="Z18" s="281"/>
      <c r="AA18" s="638"/>
      <c r="AB18" s="638"/>
      <c r="AC18" s="638"/>
      <c r="AD18" s="639"/>
      <c r="AE18" s="383"/>
    </row>
    <row r="19" spans="1:31" ht="9.9499999999999993" customHeight="1" thickBot="1">
      <c r="A19" s="636"/>
      <c r="B19" s="637"/>
      <c r="C19" s="449">
        <v>3</v>
      </c>
      <c r="D19" s="288"/>
      <c r="E19" s="444"/>
      <c r="F19" s="444"/>
      <c r="G19" s="286"/>
      <c r="H19" s="288"/>
      <c r="I19" s="286"/>
      <c r="J19" s="288"/>
      <c r="K19" s="444"/>
      <c r="L19" s="444"/>
      <c r="M19" s="444"/>
      <c r="N19" s="444"/>
      <c r="O19" s="444"/>
      <c r="P19" s="444"/>
      <c r="Q19" s="444"/>
      <c r="R19" s="444"/>
      <c r="S19" s="286"/>
      <c r="T19" s="288"/>
      <c r="U19" s="286"/>
      <c r="V19" s="441"/>
      <c r="W19" s="442"/>
      <c r="X19" s="528"/>
      <c r="Y19" s="528"/>
      <c r="Z19" s="281"/>
      <c r="AA19" s="640"/>
      <c r="AB19" s="640"/>
      <c r="AC19" s="640"/>
      <c r="AD19" s="641"/>
      <c r="AE19" s="383"/>
    </row>
    <row r="20" spans="1:31" ht="9.9499999999999993" customHeight="1">
      <c r="A20" s="659"/>
      <c r="B20" s="660"/>
      <c r="C20" s="447">
        <v>1</v>
      </c>
      <c r="D20" s="461"/>
      <c r="E20" s="462"/>
      <c r="F20" s="462"/>
      <c r="G20" s="463"/>
      <c r="H20" s="461"/>
      <c r="I20" s="463"/>
      <c r="J20" s="461"/>
      <c r="K20" s="462"/>
      <c r="L20" s="462"/>
      <c r="M20" s="462"/>
      <c r="N20" s="462"/>
      <c r="O20" s="462"/>
      <c r="P20" s="462"/>
      <c r="Q20" s="462"/>
      <c r="R20" s="462"/>
      <c r="S20" s="463"/>
      <c r="T20" s="461"/>
      <c r="U20" s="463"/>
      <c r="V20" s="441"/>
      <c r="W20" s="442"/>
      <c r="X20" s="526"/>
      <c r="Y20" s="526"/>
      <c r="Z20" s="280"/>
      <c r="AA20" s="640"/>
      <c r="AB20" s="640"/>
      <c r="AC20" s="640"/>
      <c r="AD20" s="641"/>
      <c r="AE20" s="383"/>
    </row>
    <row r="21" spans="1:31" ht="9.9499999999999993" customHeight="1">
      <c r="A21" s="648"/>
      <c r="B21" s="649"/>
      <c r="C21" s="448">
        <v>2</v>
      </c>
      <c r="D21" s="287"/>
      <c r="E21" s="442"/>
      <c r="F21" s="442"/>
      <c r="G21" s="285"/>
      <c r="H21" s="287"/>
      <c r="I21" s="285"/>
      <c r="J21" s="287"/>
      <c r="K21" s="442"/>
      <c r="L21" s="442"/>
      <c r="M21" s="442"/>
      <c r="N21" s="442"/>
      <c r="O21" s="442"/>
      <c r="P21" s="442"/>
      <c r="Q21" s="442"/>
      <c r="R21" s="442"/>
      <c r="S21" s="285"/>
      <c r="T21" s="287"/>
      <c r="U21" s="285"/>
      <c r="V21" s="441"/>
      <c r="W21" s="442"/>
      <c r="X21" s="526"/>
      <c r="Y21" s="526"/>
      <c r="Z21" s="280"/>
      <c r="AA21" s="640"/>
      <c r="AB21" s="640"/>
      <c r="AC21" s="640"/>
      <c r="AD21" s="641"/>
      <c r="AE21" s="383"/>
    </row>
    <row r="22" spans="1:31" ht="9.9499999999999993" customHeight="1" thickBot="1">
      <c r="A22" s="661"/>
      <c r="B22" s="662"/>
      <c r="C22" s="449">
        <v>3</v>
      </c>
      <c r="D22" s="288"/>
      <c r="E22" s="444"/>
      <c r="F22" s="444"/>
      <c r="G22" s="286"/>
      <c r="H22" s="288"/>
      <c r="I22" s="286"/>
      <c r="J22" s="288"/>
      <c r="K22" s="444"/>
      <c r="L22" s="444"/>
      <c r="M22" s="444"/>
      <c r="N22" s="444"/>
      <c r="O22" s="444"/>
      <c r="P22" s="444"/>
      <c r="Q22" s="444"/>
      <c r="R22" s="444"/>
      <c r="S22" s="286"/>
      <c r="T22" s="288"/>
      <c r="U22" s="286"/>
      <c r="V22" s="441"/>
      <c r="W22" s="442"/>
      <c r="X22" s="526"/>
      <c r="Y22" s="526"/>
      <c r="Z22" s="280"/>
      <c r="AA22" s="640"/>
      <c r="AB22" s="640"/>
      <c r="AC22" s="640"/>
      <c r="AD22" s="641"/>
      <c r="AE22" s="383"/>
    </row>
    <row r="23" spans="1:31" ht="9.9499999999999993" customHeight="1">
      <c r="A23" s="634"/>
      <c r="B23" s="635"/>
      <c r="C23" s="447">
        <v>1</v>
      </c>
      <c r="D23" s="461"/>
      <c r="E23" s="462"/>
      <c r="F23" s="462"/>
      <c r="G23" s="463"/>
      <c r="H23" s="461"/>
      <c r="I23" s="463"/>
      <c r="J23" s="461"/>
      <c r="K23" s="462"/>
      <c r="L23" s="462"/>
      <c r="M23" s="462"/>
      <c r="N23" s="462"/>
      <c r="O23" s="462"/>
      <c r="P23" s="462"/>
      <c r="Q23" s="462"/>
      <c r="R23" s="462"/>
      <c r="S23" s="463"/>
      <c r="T23" s="461"/>
      <c r="U23" s="463"/>
      <c r="V23" s="441"/>
      <c r="W23" s="442"/>
      <c r="X23" s="526"/>
      <c r="Y23" s="526"/>
      <c r="Z23" s="280"/>
      <c r="AA23" s="640"/>
      <c r="AB23" s="640"/>
      <c r="AC23" s="640"/>
      <c r="AD23" s="641"/>
      <c r="AE23" s="383"/>
    </row>
    <row r="24" spans="1:31" ht="9.9499999999999993" customHeight="1">
      <c r="A24" s="529"/>
      <c r="B24" s="530"/>
      <c r="C24" s="448">
        <v>2</v>
      </c>
      <c r="D24" s="287"/>
      <c r="E24" s="442"/>
      <c r="F24" s="442"/>
      <c r="G24" s="285"/>
      <c r="H24" s="287"/>
      <c r="I24" s="285"/>
      <c r="J24" s="287"/>
      <c r="K24" s="442"/>
      <c r="L24" s="442"/>
      <c r="M24" s="442"/>
      <c r="N24" s="442"/>
      <c r="O24" s="442"/>
      <c r="P24" s="442"/>
      <c r="Q24" s="442"/>
      <c r="R24" s="442"/>
      <c r="S24" s="285"/>
      <c r="T24" s="287"/>
      <c r="U24" s="285"/>
      <c r="V24" s="441"/>
      <c r="W24" s="442"/>
      <c r="X24" s="526"/>
      <c r="Y24" s="526"/>
      <c r="Z24" s="280"/>
      <c r="AA24" s="640"/>
      <c r="AB24" s="640"/>
      <c r="AC24" s="640"/>
      <c r="AD24" s="641"/>
      <c r="AE24" s="383"/>
    </row>
    <row r="25" spans="1:31" ht="9.9499999999999993" customHeight="1" thickBot="1">
      <c r="A25" s="636"/>
      <c r="B25" s="637"/>
      <c r="C25" s="449">
        <v>3</v>
      </c>
      <c r="D25" s="288"/>
      <c r="E25" s="444"/>
      <c r="F25" s="444"/>
      <c r="G25" s="286"/>
      <c r="H25" s="288"/>
      <c r="I25" s="286"/>
      <c r="J25" s="288"/>
      <c r="K25" s="444"/>
      <c r="L25" s="444"/>
      <c r="M25" s="444"/>
      <c r="N25" s="444"/>
      <c r="O25" s="444"/>
      <c r="P25" s="444"/>
      <c r="Q25" s="444"/>
      <c r="R25" s="444"/>
      <c r="S25" s="286"/>
      <c r="T25" s="288"/>
      <c r="U25" s="286"/>
      <c r="V25" s="441"/>
      <c r="W25" s="442"/>
      <c r="X25" s="526"/>
      <c r="Y25" s="526"/>
      <c r="Z25" s="280"/>
      <c r="AA25" s="640"/>
      <c r="AB25" s="640"/>
      <c r="AC25" s="640"/>
      <c r="AD25" s="641"/>
      <c r="AE25" s="383"/>
    </row>
    <row r="26" spans="1:31" ht="9.75" customHeight="1">
      <c r="A26" s="634"/>
      <c r="B26" s="635"/>
      <c r="C26" s="447">
        <v>1</v>
      </c>
      <c r="D26" s="461"/>
      <c r="E26" s="462"/>
      <c r="F26" s="462"/>
      <c r="G26" s="463"/>
      <c r="H26" s="461"/>
      <c r="I26" s="463"/>
      <c r="J26" s="461"/>
      <c r="K26" s="462"/>
      <c r="L26" s="462"/>
      <c r="M26" s="462"/>
      <c r="N26" s="462"/>
      <c r="O26" s="462"/>
      <c r="P26" s="462"/>
      <c r="Q26" s="462"/>
      <c r="R26" s="462"/>
      <c r="S26" s="463"/>
      <c r="T26" s="461"/>
      <c r="U26" s="463"/>
      <c r="V26" s="441"/>
      <c r="W26" s="442"/>
      <c r="X26" s="526"/>
      <c r="Y26" s="526"/>
      <c r="Z26" s="280"/>
      <c r="AA26" s="640"/>
      <c r="AB26" s="640"/>
      <c r="AC26" s="640"/>
      <c r="AD26" s="641"/>
      <c r="AE26" s="383"/>
    </row>
    <row r="27" spans="1:31" ht="9.9499999999999993" customHeight="1">
      <c r="A27" s="529"/>
      <c r="B27" s="530"/>
      <c r="C27" s="448">
        <v>2</v>
      </c>
      <c r="D27" s="287"/>
      <c r="E27" s="442"/>
      <c r="F27" s="442"/>
      <c r="G27" s="285"/>
      <c r="H27" s="287"/>
      <c r="I27" s="285"/>
      <c r="J27" s="287"/>
      <c r="K27" s="442"/>
      <c r="L27" s="442"/>
      <c r="M27" s="442"/>
      <c r="N27" s="442"/>
      <c r="O27" s="442"/>
      <c r="P27" s="442"/>
      <c r="Q27" s="442"/>
      <c r="R27" s="442"/>
      <c r="S27" s="285"/>
      <c r="T27" s="287"/>
      <c r="U27" s="285"/>
      <c r="V27" s="441"/>
      <c r="W27" s="442"/>
      <c r="X27" s="526"/>
      <c r="Y27" s="526"/>
      <c r="Z27" s="280"/>
      <c r="AA27" s="640"/>
      <c r="AB27" s="640"/>
      <c r="AC27" s="640"/>
      <c r="AD27" s="641"/>
      <c r="AE27" s="383"/>
    </row>
    <row r="28" spans="1:31" ht="9.9499999999999993" customHeight="1" thickBot="1">
      <c r="A28" s="636"/>
      <c r="B28" s="637"/>
      <c r="C28" s="449">
        <v>3</v>
      </c>
      <c r="D28" s="288"/>
      <c r="E28" s="444"/>
      <c r="F28" s="444"/>
      <c r="G28" s="286"/>
      <c r="H28" s="288"/>
      <c r="I28" s="286"/>
      <c r="J28" s="288"/>
      <c r="K28" s="444"/>
      <c r="L28" s="444"/>
      <c r="M28" s="444"/>
      <c r="N28" s="444"/>
      <c r="O28" s="444"/>
      <c r="P28" s="444"/>
      <c r="Q28" s="444"/>
      <c r="R28" s="444"/>
      <c r="S28" s="286"/>
      <c r="T28" s="288"/>
      <c r="U28" s="286"/>
      <c r="V28" s="441"/>
      <c r="W28" s="442"/>
      <c r="X28" s="526"/>
      <c r="Y28" s="526"/>
      <c r="Z28" s="280"/>
      <c r="AA28" s="640"/>
      <c r="AB28" s="640"/>
      <c r="AC28" s="640"/>
      <c r="AD28" s="641"/>
      <c r="AE28" s="383"/>
    </row>
    <row r="29" spans="1:31" ht="9.9499999999999993" customHeight="1">
      <c r="A29" s="634"/>
      <c r="B29" s="635"/>
      <c r="C29" s="447">
        <v>1</v>
      </c>
      <c r="D29" s="461"/>
      <c r="E29" s="462"/>
      <c r="F29" s="462"/>
      <c r="G29" s="463"/>
      <c r="H29" s="461"/>
      <c r="I29" s="463"/>
      <c r="J29" s="461"/>
      <c r="K29" s="462"/>
      <c r="L29" s="462"/>
      <c r="M29" s="462"/>
      <c r="N29" s="462"/>
      <c r="O29" s="462"/>
      <c r="P29" s="462"/>
      <c r="Q29" s="462"/>
      <c r="R29" s="462"/>
      <c r="S29" s="463"/>
      <c r="T29" s="461"/>
      <c r="U29" s="463"/>
      <c r="V29" s="441"/>
      <c r="W29" s="442"/>
      <c r="X29" s="526"/>
      <c r="Y29" s="526"/>
      <c r="Z29" s="280"/>
      <c r="AA29" s="640"/>
      <c r="AB29" s="640"/>
      <c r="AC29" s="640"/>
      <c r="AD29" s="641"/>
      <c r="AE29" s="383"/>
    </row>
    <row r="30" spans="1:31" ht="9.9499999999999993" customHeight="1">
      <c r="A30" s="529"/>
      <c r="B30" s="530"/>
      <c r="C30" s="448">
        <v>2</v>
      </c>
      <c r="D30" s="287"/>
      <c r="E30" s="442"/>
      <c r="F30" s="442"/>
      <c r="G30" s="285"/>
      <c r="H30" s="287"/>
      <c r="I30" s="285"/>
      <c r="J30" s="287"/>
      <c r="K30" s="442"/>
      <c r="L30" s="442"/>
      <c r="M30" s="442"/>
      <c r="N30" s="442"/>
      <c r="O30" s="442"/>
      <c r="P30" s="442"/>
      <c r="Q30" s="442"/>
      <c r="R30" s="442"/>
      <c r="S30" s="285"/>
      <c r="T30" s="287"/>
      <c r="U30" s="285"/>
      <c r="V30" s="441"/>
      <c r="W30" s="442"/>
      <c r="X30" s="526"/>
      <c r="Y30" s="526"/>
      <c r="Z30" s="280"/>
      <c r="AA30" s="640"/>
      <c r="AB30" s="640"/>
      <c r="AC30" s="640"/>
      <c r="AD30" s="641"/>
      <c r="AE30" s="383"/>
    </row>
    <row r="31" spans="1:31" ht="9.9499999999999993" customHeight="1" thickBot="1">
      <c r="A31" s="636"/>
      <c r="B31" s="637"/>
      <c r="C31" s="449">
        <v>3</v>
      </c>
      <c r="D31" s="288"/>
      <c r="E31" s="444"/>
      <c r="F31" s="444"/>
      <c r="G31" s="286"/>
      <c r="H31" s="288"/>
      <c r="I31" s="286"/>
      <c r="J31" s="288"/>
      <c r="K31" s="444"/>
      <c r="L31" s="444"/>
      <c r="M31" s="444"/>
      <c r="N31" s="444"/>
      <c r="O31" s="444"/>
      <c r="P31" s="444"/>
      <c r="Q31" s="444"/>
      <c r="R31" s="444"/>
      <c r="S31" s="286"/>
      <c r="T31" s="288"/>
      <c r="U31" s="286"/>
      <c r="V31" s="441"/>
      <c r="W31" s="442"/>
      <c r="X31" s="526"/>
      <c r="Y31" s="526"/>
      <c r="Z31" s="280"/>
      <c r="AA31" s="640"/>
      <c r="AB31" s="640"/>
      <c r="AC31" s="640"/>
      <c r="AD31" s="641"/>
      <c r="AE31" s="394"/>
    </row>
    <row r="32" spans="1:31" ht="9.9499999999999993" customHeight="1">
      <c r="A32" s="634"/>
      <c r="B32" s="635"/>
      <c r="C32" s="447">
        <v>1</v>
      </c>
      <c r="D32" s="461"/>
      <c r="E32" s="462"/>
      <c r="F32" s="462"/>
      <c r="G32" s="463"/>
      <c r="H32" s="461"/>
      <c r="I32" s="463"/>
      <c r="J32" s="461"/>
      <c r="K32" s="462"/>
      <c r="L32" s="462"/>
      <c r="M32" s="462"/>
      <c r="N32" s="462"/>
      <c r="O32" s="462"/>
      <c r="P32" s="462"/>
      <c r="Q32" s="462"/>
      <c r="R32" s="462"/>
      <c r="S32" s="463"/>
      <c r="T32" s="461"/>
      <c r="U32" s="463"/>
      <c r="V32" s="441"/>
      <c r="W32" s="442"/>
      <c r="X32" s="526"/>
      <c r="Y32" s="526"/>
      <c r="Z32" s="280"/>
      <c r="AA32" s="640"/>
      <c r="AB32" s="640"/>
      <c r="AC32" s="640"/>
      <c r="AD32" s="641"/>
      <c r="AE32" s="383"/>
    </row>
    <row r="33" spans="1:31" ht="9.9499999999999993" customHeight="1">
      <c r="A33" s="529"/>
      <c r="B33" s="530"/>
      <c r="C33" s="448">
        <v>2</v>
      </c>
      <c r="D33" s="287"/>
      <c r="E33" s="442"/>
      <c r="F33" s="442"/>
      <c r="G33" s="285"/>
      <c r="H33" s="287"/>
      <c r="I33" s="285"/>
      <c r="J33" s="287"/>
      <c r="K33" s="442"/>
      <c r="L33" s="442"/>
      <c r="M33" s="442"/>
      <c r="N33" s="442"/>
      <c r="O33" s="442"/>
      <c r="P33" s="442"/>
      <c r="Q33" s="442"/>
      <c r="R33" s="442"/>
      <c r="S33" s="285"/>
      <c r="T33" s="287"/>
      <c r="U33" s="285"/>
      <c r="V33" s="441"/>
      <c r="W33" s="442"/>
      <c r="X33" s="526"/>
      <c r="Y33" s="526"/>
      <c r="Z33" s="280"/>
      <c r="AA33" s="640"/>
      <c r="AB33" s="640"/>
      <c r="AC33" s="640"/>
      <c r="AD33" s="641"/>
      <c r="AE33" s="383"/>
    </row>
    <row r="34" spans="1:31" ht="9.9499999999999993" customHeight="1" thickBot="1">
      <c r="A34" s="636"/>
      <c r="B34" s="637"/>
      <c r="C34" s="449">
        <v>3</v>
      </c>
      <c r="D34" s="288"/>
      <c r="E34" s="444"/>
      <c r="F34" s="444"/>
      <c r="G34" s="286"/>
      <c r="H34" s="288"/>
      <c r="I34" s="286"/>
      <c r="J34" s="288"/>
      <c r="K34" s="444"/>
      <c r="L34" s="444"/>
      <c r="M34" s="444"/>
      <c r="N34" s="444"/>
      <c r="O34" s="444"/>
      <c r="P34" s="444"/>
      <c r="Q34" s="444"/>
      <c r="R34" s="444"/>
      <c r="S34" s="286"/>
      <c r="T34" s="288"/>
      <c r="U34" s="286"/>
      <c r="V34" s="441"/>
      <c r="W34" s="442"/>
      <c r="X34" s="526"/>
      <c r="Y34" s="526"/>
      <c r="Z34" s="280"/>
      <c r="AA34" s="640"/>
      <c r="AB34" s="640"/>
      <c r="AC34" s="640"/>
      <c r="AD34" s="641"/>
      <c r="AE34" s="383"/>
    </row>
    <row r="35" spans="1:31" ht="9.75" customHeight="1">
      <c r="A35" s="634"/>
      <c r="B35" s="635"/>
      <c r="C35" s="447">
        <v>1</v>
      </c>
      <c r="D35" s="461"/>
      <c r="E35" s="462"/>
      <c r="F35" s="462"/>
      <c r="G35" s="463"/>
      <c r="H35" s="461"/>
      <c r="I35" s="463"/>
      <c r="J35" s="461"/>
      <c r="K35" s="462"/>
      <c r="L35" s="462"/>
      <c r="M35" s="462"/>
      <c r="N35" s="462"/>
      <c r="O35" s="462"/>
      <c r="P35" s="462"/>
      <c r="Q35" s="462"/>
      <c r="R35" s="462"/>
      <c r="S35" s="463"/>
      <c r="T35" s="461"/>
      <c r="U35" s="463"/>
      <c r="V35" s="441"/>
      <c r="W35" s="442"/>
      <c r="X35" s="526"/>
      <c r="Y35" s="526"/>
      <c r="Z35" s="280"/>
      <c r="AA35" s="640"/>
      <c r="AB35" s="640"/>
      <c r="AC35" s="640"/>
      <c r="AD35" s="641"/>
      <c r="AE35" s="383"/>
    </row>
    <row r="36" spans="1:31" ht="9.9499999999999993" customHeight="1">
      <c r="A36" s="529"/>
      <c r="B36" s="530"/>
      <c r="C36" s="448">
        <v>2</v>
      </c>
      <c r="D36" s="287"/>
      <c r="E36" s="442"/>
      <c r="F36" s="442"/>
      <c r="G36" s="285"/>
      <c r="H36" s="287"/>
      <c r="I36" s="285"/>
      <c r="J36" s="287"/>
      <c r="K36" s="442"/>
      <c r="L36" s="442"/>
      <c r="M36" s="442"/>
      <c r="N36" s="442"/>
      <c r="O36" s="442"/>
      <c r="P36" s="442"/>
      <c r="Q36" s="442"/>
      <c r="R36" s="442"/>
      <c r="S36" s="285"/>
      <c r="T36" s="287"/>
      <c r="U36" s="285"/>
      <c r="V36" s="441"/>
      <c r="W36" s="442"/>
      <c r="X36" s="526"/>
      <c r="Y36" s="526"/>
      <c r="Z36" s="280"/>
      <c r="AA36" s="640"/>
      <c r="AB36" s="640"/>
      <c r="AC36" s="640"/>
      <c r="AD36" s="641"/>
      <c r="AE36" s="383"/>
    </row>
    <row r="37" spans="1:31" ht="9.9499999999999993" customHeight="1" thickBot="1">
      <c r="A37" s="636"/>
      <c r="B37" s="637"/>
      <c r="C37" s="449">
        <v>3</v>
      </c>
      <c r="D37" s="288"/>
      <c r="E37" s="444"/>
      <c r="F37" s="444"/>
      <c r="G37" s="286"/>
      <c r="H37" s="288"/>
      <c r="I37" s="286"/>
      <c r="J37" s="288"/>
      <c r="K37" s="444"/>
      <c r="L37" s="444"/>
      <c r="M37" s="444"/>
      <c r="N37" s="444"/>
      <c r="O37" s="444"/>
      <c r="P37" s="444"/>
      <c r="Q37" s="444"/>
      <c r="R37" s="444"/>
      <c r="S37" s="286"/>
      <c r="T37" s="288"/>
      <c r="U37" s="286"/>
      <c r="V37" s="441"/>
      <c r="W37" s="442"/>
      <c r="X37" s="526"/>
      <c r="Y37" s="526"/>
      <c r="Z37" s="280"/>
      <c r="AA37" s="640"/>
      <c r="AB37" s="640"/>
      <c r="AC37" s="640"/>
      <c r="AD37" s="641"/>
      <c r="AE37" s="383"/>
    </row>
    <row r="38" spans="1:31" ht="9.9499999999999993" customHeight="1">
      <c r="A38" s="634"/>
      <c r="B38" s="635"/>
      <c r="C38" s="447">
        <v>1</v>
      </c>
      <c r="D38" s="461"/>
      <c r="E38" s="462"/>
      <c r="F38" s="462"/>
      <c r="G38" s="463"/>
      <c r="H38" s="461"/>
      <c r="I38" s="463"/>
      <c r="J38" s="461"/>
      <c r="K38" s="462"/>
      <c r="L38" s="462"/>
      <c r="M38" s="462"/>
      <c r="N38" s="462"/>
      <c r="O38" s="462"/>
      <c r="P38" s="462"/>
      <c r="Q38" s="462"/>
      <c r="R38" s="462"/>
      <c r="S38" s="463"/>
      <c r="T38" s="461"/>
      <c r="U38" s="463"/>
      <c r="V38" s="441"/>
      <c r="W38" s="442"/>
      <c r="X38" s="526"/>
      <c r="Y38" s="526"/>
      <c r="Z38" s="280"/>
      <c r="AA38" s="640"/>
      <c r="AB38" s="640"/>
      <c r="AC38" s="640"/>
      <c r="AD38" s="641"/>
      <c r="AE38" s="383"/>
    </row>
    <row r="39" spans="1:31" ht="9.9499999999999993" customHeight="1">
      <c r="A39" s="529"/>
      <c r="B39" s="530"/>
      <c r="C39" s="448">
        <v>2</v>
      </c>
      <c r="D39" s="287"/>
      <c r="E39" s="442"/>
      <c r="F39" s="442"/>
      <c r="G39" s="285"/>
      <c r="H39" s="287"/>
      <c r="I39" s="285"/>
      <c r="J39" s="287"/>
      <c r="K39" s="442"/>
      <c r="L39" s="442"/>
      <c r="M39" s="442"/>
      <c r="N39" s="442"/>
      <c r="O39" s="442"/>
      <c r="P39" s="442"/>
      <c r="Q39" s="442"/>
      <c r="R39" s="442"/>
      <c r="S39" s="285"/>
      <c r="T39" s="287"/>
      <c r="U39" s="285"/>
      <c r="V39" s="441"/>
      <c r="W39" s="442"/>
      <c r="X39" s="526"/>
      <c r="Y39" s="526"/>
      <c r="Z39" s="280"/>
      <c r="AA39" s="640"/>
      <c r="AB39" s="640"/>
      <c r="AC39" s="640"/>
      <c r="AD39" s="641"/>
      <c r="AE39" s="383"/>
    </row>
    <row r="40" spans="1:31" ht="9.9499999999999993" customHeight="1" thickBot="1">
      <c r="A40" s="636"/>
      <c r="B40" s="637"/>
      <c r="C40" s="449">
        <v>3</v>
      </c>
      <c r="D40" s="288"/>
      <c r="E40" s="444"/>
      <c r="F40" s="444"/>
      <c r="G40" s="286"/>
      <c r="H40" s="288"/>
      <c r="I40" s="286"/>
      <c r="J40" s="288"/>
      <c r="K40" s="444"/>
      <c r="L40" s="444"/>
      <c r="M40" s="444"/>
      <c r="N40" s="444"/>
      <c r="O40" s="444"/>
      <c r="P40" s="444"/>
      <c r="Q40" s="444"/>
      <c r="R40" s="444"/>
      <c r="S40" s="286"/>
      <c r="T40" s="288"/>
      <c r="U40" s="286"/>
      <c r="V40" s="283"/>
      <c r="W40" s="444"/>
      <c r="X40" s="527"/>
      <c r="Y40" s="527"/>
      <c r="Z40" s="282"/>
      <c r="AA40" s="642"/>
      <c r="AB40" s="642"/>
      <c r="AC40" s="642"/>
      <c r="AD40" s="643"/>
      <c r="AE40" s="394"/>
    </row>
    <row r="41" spans="1:31" ht="5.25" customHeight="1">
      <c r="A41" s="620" t="s">
        <v>474</v>
      </c>
      <c r="B41" s="621"/>
      <c r="C41" s="621"/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2"/>
      <c r="T41" s="632" t="s">
        <v>40</v>
      </c>
      <c r="U41" s="598"/>
      <c r="V41" s="633"/>
      <c r="W41" s="633"/>
      <c r="X41" s="633"/>
      <c r="Y41" s="633"/>
      <c r="Z41" s="616" t="s">
        <v>475</v>
      </c>
      <c r="AA41" s="616"/>
      <c r="AB41" s="616"/>
      <c r="AC41" s="617"/>
      <c r="AD41" s="618" t="s">
        <v>46</v>
      </c>
      <c r="AE41" s="394"/>
    </row>
    <row r="42" spans="1:31" ht="9.9499999999999993" customHeight="1">
      <c r="A42" s="623"/>
      <c r="B42" s="624"/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5"/>
      <c r="T42" s="289" t="s">
        <v>44</v>
      </c>
      <c r="U42" s="630"/>
      <c r="V42" s="631"/>
      <c r="W42" s="8" t="s">
        <v>45</v>
      </c>
      <c r="X42" s="563"/>
      <c r="Y42" s="563"/>
      <c r="Z42" s="272"/>
      <c r="AA42" s="272"/>
      <c r="AB42" s="272"/>
      <c r="AC42" s="290"/>
      <c r="AD42" s="619"/>
    </row>
    <row r="43" spans="1:31" ht="9.9499999999999993" customHeight="1">
      <c r="A43" s="626"/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M43" s="624"/>
      <c r="N43" s="624"/>
      <c r="O43" s="624"/>
      <c r="P43" s="624"/>
      <c r="Q43" s="624"/>
      <c r="R43" s="624"/>
      <c r="S43" s="625"/>
      <c r="T43" s="291" t="s">
        <v>41</v>
      </c>
      <c r="U43" s="7" t="s">
        <v>42</v>
      </c>
      <c r="V43" s="7" t="s">
        <v>43</v>
      </c>
      <c r="W43" s="7" t="s">
        <v>41</v>
      </c>
      <c r="X43" s="7" t="s">
        <v>42</v>
      </c>
      <c r="Y43" s="7" t="s">
        <v>43</v>
      </c>
      <c r="Z43" s="7" t="s">
        <v>41</v>
      </c>
      <c r="AA43" s="7" t="s">
        <v>41</v>
      </c>
      <c r="AB43" s="7" t="s">
        <v>41</v>
      </c>
      <c r="AC43" s="292" t="s">
        <v>41</v>
      </c>
      <c r="AD43" s="296" t="s">
        <v>41</v>
      </c>
    </row>
    <row r="44" spans="1:31" ht="9.9499999999999993" customHeight="1" thickBot="1">
      <c r="A44" s="627"/>
      <c r="B44" s="628"/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9"/>
      <c r="T44" s="293"/>
      <c r="U44" s="294"/>
      <c r="V44" s="294"/>
      <c r="W44" s="294"/>
      <c r="X44" s="294"/>
      <c r="Y44" s="294"/>
      <c r="Z44" s="294"/>
      <c r="AA44" s="294"/>
      <c r="AB44" s="294"/>
      <c r="AC44" s="295"/>
      <c r="AD44" s="297"/>
    </row>
    <row r="45" spans="1:31" s="382" customFormat="1" ht="9.9499999999999993" customHeight="1"/>
    <row r="46" spans="1:31" s="382" customFormat="1" ht="9.9499999999999993" customHeight="1"/>
    <row r="47" spans="1:31" s="382" customFormat="1" ht="9.9499999999999993" customHeight="1"/>
    <row r="48" spans="1:31" s="382" customFormat="1" ht="9.9499999999999993" customHeight="1"/>
    <row r="49" s="382" customFormat="1" ht="9.9499999999999993" customHeight="1"/>
    <row r="50" s="382" customFormat="1" ht="9.9499999999999993" customHeight="1"/>
    <row r="51" s="382" customFormat="1" ht="9.9499999999999993" customHeight="1"/>
    <row r="52" s="382" customFormat="1" ht="9.9499999999999993" customHeight="1"/>
    <row r="53" s="382" customFormat="1" ht="9.9499999999999993" customHeight="1"/>
    <row r="54" s="382" customFormat="1" ht="9.9499999999999993" customHeight="1"/>
    <row r="55" s="382" customFormat="1" ht="9.9499999999999993" customHeight="1"/>
    <row r="56" s="382" customFormat="1" ht="9.9499999999999993" customHeight="1"/>
    <row r="57" s="382" customFormat="1" ht="9.9499999999999993" customHeight="1"/>
    <row r="58" s="382" customFormat="1" ht="9.9499999999999993" customHeight="1"/>
    <row r="59" s="382" customFormat="1" ht="9.9499999999999993" customHeight="1"/>
    <row r="60" s="382" customFormat="1" ht="9.9499999999999993" customHeight="1"/>
    <row r="61" s="382" customFormat="1" ht="9.9499999999999993" customHeight="1"/>
    <row r="62" s="382" customFormat="1" ht="9.9499999999999993" customHeight="1"/>
    <row r="63" s="382" customFormat="1" ht="9.9499999999999993" customHeight="1"/>
    <row r="64" s="382" customFormat="1" ht="9.9499999999999993" customHeight="1"/>
    <row r="65" s="382" customFormat="1" ht="9.9499999999999993" customHeight="1"/>
    <row r="66" s="382" customFormat="1" ht="9.9499999999999993" customHeight="1"/>
    <row r="67" s="382" customFormat="1" ht="9.9499999999999993" customHeight="1"/>
    <row r="68" s="382" customFormat="1" ht="9.9499999999999993" customHeight="1"/>
    <row r="69" s="382" customFormat="1" ht="9.9499999999999993" customHeight="1"/>
    <row r="70" s="382" customFormat="1" ht="9.9499999999999993" customHeight="1"/>
    <row r="71" s="382" customFormat="1" ht="9.9499999999999993" customHeight="1"/>
    <row r="72" s="382" customFormat="1" ht="9.9499999999999993" customHeight="1"/>
    <row r="73" s="382" customFormat="1" ht="9.9499999999999993" customHeight="1"/>
    <row r="74" s="382" customFormat="1" ht="9.9499999999999993" customHeight="1"/>
    <row r="75" s="382" customFormat="1" ht="9.9499999999999993" customHeight="1"/>
    <row r="76" s="382" customFormat="1" ht="9.9499999999999993" customHeight="1"/>
    <row r="77" s="382" customFormat="1" ht="9.9499999999999993" customHeight="1"/>
    <row r="78" s="382" customFormat="1" ht="9.9499999999999993" customHeight="1"/>
    <row r="79" s="382" customFormat="1" ht="9.9499999999999993" customHeight="1"/>
    <row r="80" s="382" customFormat="1" ht="9.9499999999999993" customHeight="1"/>
    <row r="81" s="382" customFormat="1" ht="9.9499999999999993" customHeight="1"/>
    <row r="82" s="382" customFormat="1" ht="9.9499999999999993" customHeight="1"/>
    <row r="83" s="382" customFormat="1" ht="9.9499999999999993" customHeight="1"/>
    <row r="84" s="382" customFormat="1" ht="9.9499999999999993" customHeight="1"/>
    <row r="85" s="382" customFormat="1" ht="9.9499999999999993" customHeight="1"/>
    <row r="86" s="382" customFormat="1" ht="9.9499999999999993" customHeight="1"/>
    <row r="87" s="382" customFormat="1" ht="9.9499999999999993" customHeight="1"/>
    <row r="88" s="382" customFormat="1" ht="9.9499999999999993" customHeight="1"/>
    <row r="89" s="382" customFormat="1" ht="9.9499999999999993" customHeight="1"/>
    <row r="90" s="382" customFormat="1" ht="9.9499999999999993" customHeight="1"/>
    <row r="91" s="382" customFormat="1" ht="9.9499999999999993" customHeight="1"/>
    <row r="92" s="382" customFormat="1" ht="9.9499999999999993" customHeight="1"/>
    <row r="93" s="382" customFormat="1" ht="9.9499999999999993" customHeight="1"/>
    <row r="94" s="382" customFormat="1" ht="9.9499999999999993" customHeight="1"/>
    <row r="95" s="382" customFormat="1" ht="9.9499999999999993" customHeight="1"/>
    <row r="96" s="382" customFormat="1" ht="9.9499999999999993" customHeight="1"/>
    <row r="97" s="382" customFormat="1" ht="9.9499999999999993" customHeight="1"/>
    <row r="98" s="382" customFormat="1" ht="9.9499999999999993" customHeight="1"/>
    <row r="99" s="382" customFormat="1" ht="9.9499999999999993" customHeight="1"/>
    <row r="100" s="382" customFormat="1" ht="9.9499999999999993" customHeight="1"/>
    <row r="101" s="382" customFormat="1" ht="9.9499999999999993" customHeight="1"/>
    <row r="102" s="382" customFormat="1" ht="9.9499999999999993" customHeight="1"/>
    <row r="103" s="382" customFormat="1" ht="9.9499999999999993" customHeight="1"/>
    <row r="104" s="382" customFormat="1" ht="9.9499999999999993" customHeight="1"/>
    <row r="105" s="382" customFormat="1" ht="9.9499999999999993" customHeight="1"/>
    <row r="106" s="382" customFormat="1" ht="9.9499999999999993" customHeight="1"/>
    <row r="107" s="382" customFormat="1" ht="9.9499999999999993" customHeight="1"/>
    <row r="108" s="382" customFormat="1" ht="9.9499999999999993" customHeight="1"/>
    <row r="109" s="382" customFormat="1" ht="9.9499999999999993" customHeight="1"/>
    <row r="110" s="382" customFormat="1" ht="9.9499999999999993" customHeight="1"/>
    <row r="111" s="382" customFormat="1" ht="9.9499999999999993" customHeight="1"/>
    <row r="112" s="382" customFormat="1" ht="9.9499999999999993" customHeight="1"/>
    <row r="113" s="382" customFormat="1" ht="9.9499999999999993" customHeight="1"/>
    <row r="114" s="382" customFormat="1" ht="9.9499999999999993" customHeight="1"/>
    <row r="115" s="382" customFormat="1" ht="9.9499999999999993" customHeight="1"/>
    <row r="116" s="382" customFormat="1" ht="9.9499999999999993" customHeight="1"/>
    <row r="117" s="382" customFormat="1" ht="9.9499999999999993" customHeight="1"/>
    <row r="118" s="382" customFormat="1" ht="9.9499999999999993" customHeight="1"/>
    <row r="119" s="382" customFormat="1" ht="9.9499999999999993" customHeight="1"/>
    <row r="120" s="382" customFormat="1" ht="9.9499999999999993" customHeight="1"/>
    <row r="121" s="382" customFormat="1" ht="9.9499999999999993" customHeight="1"/>
    <row r="122" s="382" customFormat="1" ht="9.9499999999999993" customHeight="1"/>
    <row r="123" s="382" customFormat="1" ht="9.9499999999999993" customHeight="1"/>
    <row r="124" s="382" customFormat="1" ht="9.9499999999999993" customHeight="1"/>
    <row r="125" s="382" customFormat="1" ht="9.9499999999999993" customHeight="1"/>
    <row r="126" s="382" customFormat="1" ht="9.9499999999999993" customHeight="1"/>
    <row r="127" s="382" customFormat="1" ht="9.9499999999999993" customHeight="1"/>
    <row r="128" s="382" customFormat="1" ht="9.9499999999999993" customHeight="1"/>
    <row r="129" s="382" customFormat="1" ht="9.9499999999999993" customHeight="1"/>
    <row r="130" s="382" customFormat="1" ht="9.9499999999999993" customHeight="1"/>
    <row r="131" s="382" customFormat="1" ht="9.9499999999999993" customHeight="1"/>
    <row r="132" s="382" customFormat="1" ht="9.9499999999999993" customHeight="1"/>
    <row r="133" s="382" customFormat="1" ht="9.9499999999999993" customHeight="1"/>
    <row r="134" s="382" customFormat="1" ht="9.9499999999999993" customHeight="1"/>
    <row r="135" s="382" customFormat="1" ht="9.9499999999999993" customHeight="1"/>
    <row r="136" s="382" customFormat="1" ht="9.9499999999999993" customHeight="1"/>
    <row r="137" s="382" customFormat="1" ht="9.9499999999999993" customHeight="1"/>
    <row r="138" s="382" customFormat="1" ht="9.9499999999999993" customHeight="1"/>
    <row r="139" s="382" customFormat="1" ht="9.9499999999999993" customHeight="1"/>
    <row r="140" s="382" customFormat="1" ht="9.9499999999999993" customHeight="1"/>
    <row r="141" s="382" customFormat="1" ht="9.9499999999999993" customHeight="1"/>
    <row r="142" s="382" customFormat="1" ht="9.9499999999999993" customHeight="1"/>
    <row r="143" s="382" customFormat="1" ht="9.9499999999999993" customHeight="1"/>
    <row r="144" s="382" customFormat="1" ht="9.9499999999999993" customHeight="1"/>
    <row r="145" s="382" customFormat="1" ht="9.9499999999999993" customHeight="1"/>
    <row r="146" s="382" customFormat="1" ht="9.9499999999999993" customHeight="1"/>
    <row r="147" s="382" customFormat="1" ht="9.9499999999999993" customHeight="1"/>
    <row r="148" s="382" customFormat="1" ht="9.9499999999999993" customHeight="1"/>
    <row r="149" s="382" customFormat="1" ht="9.9499999999999993" customHeight="1"/>
    <row r="150" s="382" customFormat="1" ht="9.9499999999999993" customHeight="1"/>
    <row r="151" s="382" customFormat="1" ht="9.9499999999999993" customHeight="1"/>
    <row r="152" s="382" customFormat="1" ht="9.9499999999999993" customHeight="1"/>
    <row r="153" s="382" customFormat="1" ht="9.9499999999999993" customHeight="1"/>
    <row r="154" s="382" customFormat="1" ht="9.9499999999999993" customHeight="1"/>
    <row r="155" s="382" customFormat="1" ht="9.9499999999999993" customHeight="1"/>
    <row r="156" s="382" customFormat="1" ht="9.9499999999999993" customHeight="1"/>
    <row r="157" s="382" customFormat="1" ht="9.9499999999999993" customHeight="1"/>
    <row r="158" s="382" customFormat="1" ht="9.9499999999999993" customHeight="1"/>
  </sheetData>
  <sheetProtection selectLockedCells="1"/>
  <mergeCells count="77">
    <mergeCell ref="A41:S41"/>
    <mergeCell ref="T41:Y41"/>
    <mergeCell ref="Z41:AC41"/>
    <mergeCell ref="AD41:AD42"/>
    <mergeCell ref="A42:S44"/>
    <mergeCell ref="U42:V42"/>
    <mergeCell ref="X42:Y42"/>
    <mergeCell ref="A1:F2"/>
    <mergeCell ref="G1:M2"/>
    <mergeCell ref="N1:W1"/>
    <mergeCell ref="AA1:AB1"/>
    <mergeCell ref="AC1:AD1"/>
    <mergeCell ref="N2:W2"/>
    <mergeCell ref="AA2:AB2"/>
    <mergeCell ref="AC2:AD2"/>
    <mergeCell ref="AA4:AD4"/>
    <mergeCell ref="A3:G3"/>
    <mergeCell ref="H3:I3"/>
    <mergeCell ref="J3:T3"/>
    <mergeCell ref="U3:W3"/>
    <mergeCell ref="X3:Z3"/>
    <mergeCell ref="AA3:AD3"/>
    <mergeCell ref="A4:G4"/>
    <mergeCell ref="H4:I4"/>
    <mergeCell ref="J4:T4"/>
    <mergeCell ref="U4:W4"/>
    <mergeCell ref="X4:Z4"/>
    <mergeCell ref="A5:T5"/>
    <mergeCell ref="U5:V5"/>
    <mergeCell ref="W5:Z5"/>
    <mergeCell ref="AA5:AD5"/>
    <mergeCell ref="A6:T6"/>
    <mergeCell ref="U6:V6"/>
    <mergeCell ref="W6:Z6"/>
    <mergeCell ref="AA6:AD6"/>
    <mergeCell ref="Z7:AD8"/>
    <mergeCell ref="A8:E8"/>
    <mergeCell ref="J8:K8"/>
    <mergeCell ref="L8:M8"/>
    <mergeCell ref="N8:O8"/>
    <mergeCell ref="P8:Q8"/>
    <mergeCell ref="R8:S8"/>
    <mergeCell ref="A7:E7"/>
    <mergeCell ref="J7:S7"/>
    <mergeCell ref="T7:U8"/>
    <mergeCell ref="F7:G7"/>
    <mergeCell ref="H7:I7"/>
    <mergeCell ref="F8:G8"/>
    <mergeCell ref="H8:I8"/>
    <mergeCell ref="V7:Y8"/>
    <mergeCell ref="A23:B25"/>
    <mergeCell ref="Z9:AD9"/>
    <mergeCell ref="AA10:AD11"/>
    <mergeCell ref="A11:B13"/>
    <mergeCell ref="AA12:AB12"/>
    <mergeCell ref="AC12:AD12"/>
    <mergeCell ref="AA13:AB13"/>
    <mergeCell ref="AC13:AD13"/>
    <mergeCell ref="V10:Z10"/>
    <mergeCell ref="V9:Y9"/>
    <mergeCell ref="A9:B10"/>
    <mergeCell ref="A32:B34"/>
    <mergeCell ref="A35:B37"/>
    <mergeCell ref="A38:B40"/>
    <mergeCell ref="AA18:AD40"/>
    <mergeCell ref="A14:B16"/>
    <mergeCell ref="AC14:AD14"/>
    <mergeCell ref="AA15:AB15"/>
    <mergeCell ref="AC15:AD15"/>
    <mergeCell ref="AA16:AB16"/>
    <mergeCell ref="AC16:AD16"/>
    <mergeCell ref="AA14:AB14"/>
    <mergeCell ref="A17:B19"/>
    <mergeCell ref="AA17:AD17"/>
    <mergeCell ref="A20:B22"/>
    <mergeCell ref="A26:B28"/>
    <mergeCell ref="A29:B31"/>
  </mergeCells>
  <dataValidations count="8">
    <dataValidation type="whole" errorStyle="warning" allowBlank="1" showInputMessage="1" showErrorMessage="1" errorTitle="Data Entry Error" error="This UTM Northing seems incorrect." sqref="AA6:AD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W6:Z6">
      <formula1>280000</formula1>
      <formula2>719000</formula2>
    </dataValidation>
    <dataValidation type="whole" errorStyle="warning" allowBlank="1" showInputMessage="1" showErrorMessage="1" errorTitle="Data Entry Error" error="This value seems too high." sqref="AC16:AD16">
      <formula1>0</formula1>
      <formula2>50</formula2>
    </dataValidation>
    <dataValidation type="decimal" errorStyle="warning" allowBlank="1" showInputMessage="1" showErrorMessage="1" errorTitle="Data Entry Error" error="This value seems to high." sqref="AC14:AD15">
      <formula1>0</formula1>
      <formula2>50</formula2>
    </dataValidation>
    <dataValidation type="decimal" errorStyle="warning" allowBlank="1" showInputMessage="1" showErrorMessage="1" errorTitle="Data Entry Error" error="This value seems too high." sqref="X12:Y25 X32:Y34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V11 D10:U40">
      <formula1>1</formula1>
      <formula2>100</formula2>
    </dataValidation>
    <dataValidation type="list" allowBlank="1" showInputMessage="1" showErrorMessage="1" sqref="W12:W40 X42:AC42 U42:V42 AC12:AD12 A11:B40">
      <formula1>TreeSpecies</formula1>
    </dataValidation>
    <dataValidation errorStyle="warning" allowBlank="1" showInputMessage="1" showErrorMessage="1" errorTitle="Integer expected" error="This value is either not an integer or seems too high." sqref="V12:V40"/>
  </dataValidations>
  <pageMargins left="0.70866141732283472" right="0.70866141732283472" top="0.74803149606299213" bottom="0.74803149606299213" header="0.31496062992125984" footer="0.31496062992125984"/>
  <pageSetup scale="119" orientation="portrait" r:id="rId1"/>
  <headerFooter>
    <oddHeader>&amp;L&amp;F&amp;C&amp;A&amp;RPrint Date: &amp;D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F158"/>
  <sheetViews>
    <sheetView zoomScale="150" zoomScaleNormal="150" workbookViewId="0">
      <selection activeCell="V12" sqref="V12"/>
    </sheetView>
  </sheetViews>
  <sheetFormatPr defaultColWidth="2.28515625" defaultRowHeight="9.9499999999999993" customHeight="1"/>
  <cols>
    <col min="1" max="1" width="2.7109375" style="1" customWidth="1"/>
    <col min="2" max="2" width="2.42578125" style="1" customWidth="1"/>
    <col min="3" max="3" width="4.28515625" style="1" customWidth="1"/>
    <col min="4" max="4" width="2.42578125" style="1" customWidth="1"/>
    <col min="5" max="5" width="2.7109375" style="1" customWidth="1"/>
    <col min="6" max="9" width="2.5703125" style="1" customWidth="1"/>
    <col min="10" max="19" width="2.42578125" style="1" bestFit="1" customWidth="1"/>
    <col min="20" max="21" width="2.7109375" style="1" customWidth="1"/>
    <col min="22" max="26" width="2.5703125" style="1" customWidth="1"/>
    <col min="27" max="30" width="2.7109375" style="1" customWidth="1"/>
    <col min="31" max="58" width="2.28515625" style="382"/>
    <col min="59" max="16384" width="2.28515625" style="1"/>
  </cols>
  <sheetData>
    <row r="1" spans="1:58" ht="5.25" customHeight="1">
      <c r="A1" s="603"/>
      <c r="B1" s="604"/>
      <c r="C1" s="604"/>
      <c r="D1" s="604"/>
      <c r="E1" s="604"/>
      <c r="F1" s="604"/>
      <c r="G1" s="601" t="s">
        <v>39</v>
      </c>
      <c r="H1" s="601"/>
      <c r="I1" s="601"/>
      <c r="J1" s="601"/>
      <c r="K1" s="601"/>
      <c r="L1" s="601"/>
      <c r="M1" s="601"/>
      <c r="N1" s="609" t="s">
        <v>473</v>
      </c>
      <c r="O1" s="612"/>
      <c r="P1" s="612"/>
      <c r="Q1" s="612"/>
      <c r="R1" s="612"/>
      <c r="S1" s="612"/>
      <c r="T1" s="612"/>
      <c r="U1" s="612"/>
      <c r="V1" s="612"/>
      <c r="W1" s="612"/>
      <c r="X1" s="278" t="s">
        <v>34</v>
      </c>
      <c r="Y1" s="278" t="s">
        <v>35</v>
      </c>
      <c r="Z1" s="278" t="s">
        <v>36</v>
      </c>
      <c r="AA1" s="609" t="s">
        <v>37</v>
      </c>
      <c r="AB1" s="609"/>
      <c r="AC1" s="609" t="s">
        <v>38</v>
      </c>
      <c r="AD1" s="610"/>
      <c r="AE1" s="383"/>
    </row>
    <row r="2" spans="1:58" ht="9.9499999999999993" customHeight="1">
      <c r="A2" s="605"/>
      <c r="B2" s="606"/>
      <c r="C2" s="606"/>
      <c r="D2" s="606"/>
      <c r="E2" s="606"/>
      <c r="F2" s="606"/>
      <c r="G2" s="602"/>
      <c r="H2" s="602"/>
      <c r="I2" s="602"/>
      <c r="J2" s="602"/>
      <c r="K2" s="602"/>
      <c r="L2" s="602"/>
      <c r="M2" s="602"/>
      <c r="N2" s="611">
        <f>'Plot (1)'!N2:W2</f>
        <v>0</v>
      </c>
      <c r="O2" s="611"/>
      <c r="P2" s="611"/>
      <c r="Q2" s="611"/>
      <c r="R2" s="611"/>
      <c r="S2" s="611"/>
      <c r="T2" s="611"/>
      <c r="U2" s="611"/>
      <c r="V2" s="611"/>
      <c r="W2" s="611"/>
      <c r="X2" s="271">
        <f>'Plot (1)'!X2</f>
        <v>0</v>
      </c>
      <c r="Y2" s="271">
        <f>'Plot (1)'!Y2</f>
        <v>0</v>
      </c>
      <c r="Z2" s="271">
        <f>'Plot (1)'!Z2</f>
        <v>0</v>
      </c>
      <c r="AA2" s="654">
        <v>6</v>
      </c>
      <c r="AB2" s="654"/>
      <c r="AC2" s="654">
        <v>10</v>
      </c>
      <c r="AD2" s="655"/>
      <c r="AE2" s="383"/>
    </row>
    <row r="3" spans="1:58" s="2" customFormat="1" ht="5.25" customHeight="1">
      <c r="A3" s="613" t="s">
        <v>33</v>
      </c>
      <c r="B3" s="574"/>
      <c r="C3" s="574"/>
      <c r="D3" s="574"/>
      <c r="E3" s="574"/>
      <c r="F3" s="574"/>
      <c r="G3" s="574"/>
      <c r="H3" s="573" t="s">
        <v>32</v>
      </c>
      <c r="I3" s="573"/>
      <c r="J3" s="573" t="s">
        <v>31</v>
      </c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3" t="s">
        <v>30</v>
      </c>
      <c r="V3" s="573"/>
      <c r="W3" s="573"/>
      <c r="X3" s="573" t="s">
        <v>28</v>
      </c>
      <c r="Y3" s="573"/>
      <c r="Z3" s="573"/>
      <c r="AA3" s="573" t="s">
        <v>29</v>
      </c>
      <c r="AB3" s="574"/>
      <c r="AC3" s="574"/>
      <c r="AD3" s="575"/>
      <c r="AE3" s="384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393"/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  <c r="BD3" s="393"/>
      <c r="BE3" s="393"/>
      <c r="BF3" s="393"/>
    </row>
    <row r="4" spans="1:58" ht="9.9499999999999993" customHeight="1">
      <c r="A4" s="614">
        <f>'Plot (1)'!A4:G4</f>
        <v>0</v>
      </c>
      <c r="B4" s="558"/>
      <c r="C4" s="558"/>
      <c r="D4" s="558"/>
      <c r="E4" s="558"/>
      <c r="F4" s="558"/>
      <c r="G4" s="558"/>
      <c r="H4" s="563">
        <f>'Plot (1)'!H4:I4</f>
        <v>0</v>
      </c>
      <c r="I4" s="563"/>
      <c r="J4" s="563">
        <f>'Plot (1)'!J4:T4</f>
        <v>0</v>
      </c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>
        <f>'Plot (1)'!U4:W4</f>
        <v>0</v>
      </c>
      <c r="V4" s="563"/>
      <c r="W4" s="563"/>
      <c r="X4" s="563">
        <f>'Plot (1)'!X4:Z4</f>
        <v>0</v>
      </c>
      <c r="Y4" s="563"/>
      <c r="Z4" s="563"/>
      <c r="AA4" s="563">
        <f>'Plot (1)'!AA4:AD4</f>
        <v>0</v>
      </c>
      <c r="AB4" s="563"/>
      <c r="AC4" s="563"/>
      <c r="AD4" s="656"/>
      <c r="AE4" s="383"/>
    </row>
    <row r="5" spans="1:58" ht="5.25" customHeight="1">
      <c r="A5" s="595" t="s">
        <v>14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61" t="s">
        <v>25</v>
      </c>
      <c r="V5" s="562"/>
      <c r="W5" s="573" t="s">
        <v>26</v>
      </c>
      <c r="X5" s="573"/>
      <c r="Y5" s="573"/>
      <c r="Z5" s="573"/>
      <c r="AA5" s="573" t="s">
        <v>27</v>
      </c>
      <c r="AB5" s="574"/>
      <c r="AC5" s="574"/>
      <c r="AD5" s="575"/>
      <c r="AE5" s="383"/>
    </row>
    <row r="6" spans="1:58" ht="9.75" customHeight="1" thickBot="1">
      <c r="A6" s="580"/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657">
        <f>'Plot (1)'!U6:V6</f>
        <v>0</v>
      </c>
      <c r="V6" s="658"/>
      <c r="W6" s="539"/>
      <c r="X6" s="539"/>
      <c r="Y6" s="539"/>
      <c r="Z6" s="539"/>
      <c r="AA6" s="539"/>
      <c r="AB6" s="540"/>
      <c r="AC6" s="540"/>
      <c r="AD6" s="541"/>
      <c r="AE6" s="383"/>
    </row>
    <row r="7" spans="1:58" ht="5.25" customHeight="1">
      <c r="A7" s="597" t="s">
        <v>476</v>
      </c>
      <c r="B7" s="598"/>
      <c r="C7" s="598"/>
      <c r="D7" s="598"/>
      <c r="E7" s="598"/>
      <c r="F7" s="569" t="s">
        <v>11</v>
      </c>
      <c r="G7" s="570"/>
      <c r="H7" s="569" t="s">
        <v>479</v>
      </c>
      <c r="I7" s="570"/>
      <c r="J7" s="582" t="s">
        <v>12</v>
      </c>
      <c r="K7" s="583"/>
      <c r="L7" s="583"/>
      <c r="M7" s="583"/>
      <c r="N7" s="583"/>
      <c r="O7" s="583"/>
      <c r="P7" s="583"/>
      <c r="Q7" s="583"/>
      <c r="R7" s="583"/>
      <c r="S7" s="584"/>
      <c r="T7" s="576" t="s">
        <v>13</v>
      </c>
      <c r="U7" s="577"/>
      <c r="V7" s="591" t="s">
        <v>23</v>
      </c>
      <c r="W7" s="591"/>
      <c r="X7" s="591"/>
      <c r="Y7" s="592"/>
      <c r="Z7" s="586">
        <f>'Plot (1)'!Z7:AD8</f>
        <v>0</v>
      </c>
      <c r="AA7" s="587"/>
      <c r="AB7" s="587"/>
      <c r="AC7" s="587"/>
      <c r="AD7" s="588"/>
      <c r="AE7" s="383"/>
    </row>
    <row r="8" spans="1:58" ht="8.25" customHeight="1" thickBot="1">
      <c r="A8" s="599">
        <v>6</v>
      </c>
      <c r="B8" s="600"/>
      <c r="C8" s="600"/>
      <c r="D8" s="600"/>
      <c r="E8" s="600"/>
      <c r="F8" s="571">
        <f>'Plot (1)'!F8:G8</f>
        <v>0</v>
      </c>
      <c r="G8" s="572"/>
      <c r="H8" s="571">
        <f>'Plot (1)'!H8:I8</f>
        <v>0</v>
      </c>
      <c r="I8" s="572"/>
      <c r="J8" s="652"/>
      <c r="K8" s="653"/>
      <c r="L8" s="653"/>
      <c r="M8" s="653"/>
      <c r="N8" s="653"/>
      <c r="O8" s="653"/>
      <c r="P8" s="567"/>
      <c r="Q8" s="567"/>
      <c r="R8" s="567"/>
      <c r="S8" s="568"/>
      <c r="T8" s="578"/>
      <c r="U8" s="579"/>
      <c r="V8" s="593"/>
      <c r="W8" s="593"/>
      <c r="X8" s="593"/>
      <c r="Y8" s="594"/>
      <c r="Z8" s="589"/>
      <c r="AA8" s="589"/>
      <c r="AB8" s="589"/>
      <c r="AC8" s="589"/>
      <c r="AD8" s="590"/>
      <c r="AE8" s="383"/>
    </row>
    <row r="9" spans="1:58" ht="11.25" customHeight="1" thickBot="1">
      <c r="A9" s="533" t="s">
        <v>2</v>
      </c>
      <c r="B9" s="534"/>
      <c r="C9" s="284" t="s">
        <v>0</v>
      </c>
      <c r="D9" s="431" t="s">
        <v>3</v>
      </c>
      <c r="E9" s="431" t="s">
        <v>4</v>
      </c>
      <c r="F9" s="431" t="s">
        <v>5</v>
      </c>
      <c r="G9" s="432" t="s">
        <v>6</v>
      </c>
      <c r="H9" s="433" t="s">
        <v>7</v>
      </c>
      <c r="I9" s="434" t="s">
        <v>8</v>
      </c>
      <c r="J9" s="435" t="s">
        <v>9</v>
      </c>
      <c r="K9" s="436" t="s">
        <v>10</v>
      </c>
      <c r="L9" s="436" t="s">
        <v>9</v>
      </c>
      <c r="M9" s="436" t="s">
        <v>10</v>
      </c>
      <c r="N9" s="436" t="s">
        <v>9</v>
      </c>
      <c r="O9" s="436" t="s">
        <v>10</v>
      </c>
      <c r="P9" s="436" t="s">
        <v>9</v>
      </c>
      <c r="Q9" s="436" t="s">
        <v>10</v>
      </c>
      <c r="R9" s="436" t="s">
        <v>9</v>
      </c>
      <c r="S9" s="437" t="s">
        <v>10</v>
      </c>
      <c r="T9" s="443" t="s">
        <v>7</v>
      </c>
      <c r="U9" s="467" t="s">
        <v>8</v>
      </c>
      <c r="V9" s="531" t="s">
        <v>24</v>
      </c>
      <c r="W9" s="531"/>
      <c r="X9" s="531"/>
      <c r="Y9" s="532"/>
      <c r="Z9" s="539">
        <f>'Plot (1)'!Z9:AD9</f>
        <v>0</v>
      </c>
      <c r="AA9" s="540"/>
      <c r="AB9" s="540"/>
      <c r="AC9" s="540"/>
      <c r="AD9" s="541"/>
      <c r="AE9" s="383"/>
    </row>
    <row r="10" spans="1:58" ht="9.9499999999999993" customHeight="1" thickBot="1">
      <c r="A10" s="535"/>
      <c r="B10" s="536"/>
      <c r="C10" s="430" t="s">
        <v>1</v>
      </c>
      <c r="D10" s="450">
        <f t="shared" ref="D10:S10" si="0">SUM(D11:D40)</f>
        <v>0</v>
      </c>
      <c r="E10" s="451">
        <f t="shared" si="0"/>
        <v>0</v>
      </c>
      <c r="F10" s="451">
        <f t="shared" si="0"/>
        <v>0</v>
      </c>
      <c r="G10" s="452">
        <f t="shared" si="0"/>
        <v>0</v>
      </c>
      <c r="H10" s="450">
        <f t="shared" si="0"/>
        <v>0</v>
      </c>
      <c r="I10" s="452">
        <f t="shared" si="0"/>
        <v>0</v>
      </c>
      <c r="J10" s="450">
        <f t="shared" si="0"/>
        <v>0</v>
      </c>
      <c r="K10" s="451">
        <f t="shared" si="0"/>
        <v>0</v>
      </c>
      <c r="L10" s="451">
        <f t="shared" si="0"/>
        <v>0</v>
      </c>
      <c r="M10" s="451">
        <f t="shared" si="0"/>
        <v>0</v>
      </c>
      <c r="N10" s="451">
        <f t="shared" si="0"/>
        <v>0</v>
      </c>
      <c r="O10" s="451">
        <f t="shared" si="0"/>
        <v>0</v>
      </c>
      <c r="P10" s="451">
        <f t="shared" si="0"/>
        <v>0</v>
      </c>
      <c r="Q10" s="451">
        <f t="shared" si="0"/>
        <v>0</v>
      </c>
      <c r="R10" s="451">
        <f t="shared" si="0"/>
        <v>0</v>
      </c>
      <c r="S10" s="452">
        <f t="shared" si="0"/>
        <v>0</v>
      </c>
      <c r="T10" s="428">
        <f t="shared" ref="T10:U10" si="1">SUM(T11:T40)</f>
        <v>0</v>
      </c>
      <c r="U10" s="429">
        <f t="shared" si="1"/>
        <v>0</v>
      </c>
      <c r="V10" s="537" t="s">
        <v>730</v>
      </c>
      <c r="W10" s="537"/>
      <c r="X10" s="537"/>
      <c r="Y10" s="537"/>
      <c r="Z10" s="538"/>
      <c r="AA10" s="550" t="s">
        <v>21</v>
      </c>
      <c r="AB10" s="551"/>
      <c r="AC10" s="551"/>
      <c r="AD10" s="552"/>
      <c r="AE10" s="383"/>
    </row>
    <row r="11" spans="1:58" ht="9.9499999999999993" customHeight="1">
      <c r="A11" s="634"/>
      <c r="B11" s="635"/>
      <c r="C11" s="447">
        <v>1</v>
      </c>
      <c r="D11" s="287"/>
      <c r="E11" s="442"/>
      <c r="F11" s="442"/>
      <c r="G11" s="285"/>
      <c r="H11" s="287"/>
      <c r="I11" s="285"/>
      <c r="J11" s="287"/>
      <c r="K11" s="442"/>
      <c r="L11" s="442"/>
      <c r="M11" s="442"/>
      <c r="N11" s="442"/>
      <c r="O11" s="442"/>
      <c r="P11" s="442"/>
      <c r="Q11" s="442"/>
      <c r="R11" s="442"/>
      <c r="S11" s="285"/>
      <c r="T11" s="287"/>
      <c r="U11" s="285"/>
      <c r="V11" s="445" t="s">
        <v>718</v>
      </c>
      <c r="W11" s="7" t="s">
        <v>15</v>
      </c>
      <c r="X11" s="7" t="s">
        <v>16</v>
      </c>
      <c r="Y11" s="7" t="s">
        <v>17</v>
      </c>
      <c r="Z11" s="292" t="s">
        <v>707</v>
      </c>
      <c r="AA11" s="553"/>
      <c r="AB11" s="554"/>
      <c r="AC11" s="554"/>
      <c r="AD11" s="555"/>
      <c r="AE11" s="383"/>
    </row>
    <row r="12" spans="1:58" ht="9.9499999999999993" customHeight="1">
      <c r="A12" s="529"/>
      <c r="B12" s="530"/>
      <c r="C12" s="448">
        <v>2</v>
      </c>
      <c r="D12" s="287"/>
      <c r="E12" s="442"/>
      <c r="F12" s="442"/>
      <c r="G12" s="285"/>
      <c r="H12" s="287"/>
      <c r="I12" s="285"/>
      <c r="J12" s="287"/>
      <c r="K12" s="442"/>
      <c r="L12" s="442"/>
      <c r="M12" s="442"/>
      <c r="N12" s="442"/>
      <c r="O12" s="442"/>
      <c r="P12" s="442"/>
      <c r="Q12" s="442"/>
      <c r="R12" s="442"/>
      <c r="S12" s="285"/>
      <c r="T12" s="287"/>
      <c r="U12" s="285"/>
      <c r="V12" s="441"/>
      <c r="W12" s="515"/>
      <c r="X12" s="526"/>
      <c r="Y12" s="526"/>
      <c r="Z12" s="280"/>
      <c r="AA12" s="556" t="s">
        <v>18</v>
      </c>
      <c r="AB12" s="557"/>
      <c r="AC12" s="542"/>
      <c r="AD12" s="543"/>
      <c r="AE12" s="383"/>
    </row>
    <row r="13" spans="1:58" ht="9.9499999999999993" customHeight="1" thickBot="1">
      <c r="A13" s="636"/>
      <c r="B13" s="637"/>
      <c r="C13" s="449">
        <v>3</v>
      </c>
      <c r="D13" s="288"/>
      <c r="E13" s="444"/>
      <c r="F13" s="444"/>
      <c r="G13" s="286"/>
      <c r="H13" s="288"/>
      <c r="I13" s="286"/>
      <c r="J13" s="288"/>
      <c r="K13" s="444"/>
      <c r="L13" s="444"/>
      <c r="M13" s="444"/>
      <c r="N13" s="444"/>
      <c r="O13" s="444"/>
      <c r="P13" s="444"/>
      <c r="Q13" s="444"/>
      <c r="R13" s="444"/>
      <c r="S13" s="286"/>
      <c r="T13" s="288"/>
      <c r="U13" s="286"/>
      <c r="V13" s="441"/>
      <c r="W13" s="515"/>
      <c r="X13" s="526"/>
      <c r="Y13" s="526"/>
      <c r="Z13" s="280"/>
      <c r="AA13" s="556" t="s">
        <v>16</v>
      </c>
      <c r="AB13" s="557"/>
      <c r="AC13" s="542"/>
      <c r="AD13" s="543"/>
      <c r="AE13" s="383"/>
    </row>
    <row r="14" spans="1:58" ht="9.9499999999999993" customHeight="1">
      <c r="A14" s="634"/>
      <c r="B14" s="635"/>
      <c r="C14" s="460">
        <v>1</v>
      </c>
      <c r="D14" s="461"/>
      <c r="E14" s="462"/>
      <c r="F14" s="462"/>
      <c r="G14" s="463"/>
      <c r="H14" s="461"/>
      <c r="I14" s="463"/>
      <c r="J14" s="461"/>
      <c r="K14" s="462"/>
      <c r="L14" s="462"/>
      <c r="M14" s="462"/>
      <c r="N14" s="462"/>
      <c r="O14" s="462"/>
      <c r="P14" s="462"/>
      <c r="Q14" s="462"/>
      <c r="R14" s="462"/>
      <c r="S14" s="463"/>
      <c r="T14" s="461"/>
      <c r="U14" s="463"/>
      <c r="V14" s="441"/>
      <c r="W14" s="515"/>
      <c r="X14" s="528"/>
      <c r="Y14" s="528"/>
      <c r="Z14" s="281"/>
      <c r="AA14" s="556" t="s">
        <v>19</v>
      </c>
      <c r="AB14" s="557"/>
      <c r="AC14" s="542"/>
      <c r="AD14" s="543"/>
      <c r="AE14" s="383"/>
    </row>
    <row r="15" spans="1:58" ht="9.9499999999999993" customHeight="1">
      <c r="A15" s="529"/>
      <c r="B15" s="530"/>
      <c r="C15" s="448">
        <v>2</v>
      </c>
      <c r="D15" s="287"/>
      <c r="E15" s="442"/>
      <c r="F15" s="442"/>
      <c r="G15" s="285"/>
      <c r="H15" s="287"/>
      <c r="I15" s="285"/>
      <c r="J15" s="287"/>
      <c r="K15" s="442"/>
      <c r="L15" s="442"/>
      <c r="M15" s="442"/>
      <c r="N15" s="442"/>
      <c r="O15" s="442"/>
      <c r="P15" s="442"/>
      <c r="Q15" s="442"/>
      <c r="R15" s="442"/>
      <c r="S15" s="285"/>
      <c r="T15" s="287"/>
      <c r="U15" s="285"/>
      <c r="V15" s="441"/>
      <c r="W15" s="515"/>
      <c r="X15" s="528"/>
      <c r="Y15" s="528"/>
      <c r="Z15" s="281"/>
      <c r="AA15" s="544" t="s">
        <v>20</v>
      </c>
      <c r="AB15" s="545"/>
      <c r="AC15" s="542"/>
      <c r="AD15" s="543"/>
      <c r="AE15" s="383"/>
    </row>
    <row r="16" spans="1:58" ht="9.9499999999999993" customHeight="1" thickBot="1">
      <c r="A16" s="636"/>
      <c r="B16" s="637"/>
      <c r="C16" s="449">
        <v>3</v>
      </c>
      <c r="D16" s="288"/>
      <c r="E16" s="444"/>
      <c r="F16" s="444"/>
      <c r="G16" s="286"/>
      <c r="H16" s="288"/>
      <c r="I16" s="286"/>
      <c r="J16" s="288"/>
      <c r="K16" s="444"/>
      <c r="L16" s="444"/>
      <c r="M16" s="444"/>
      <c r="N16" s="444"/>
      <c r="O16" s="444"/>
      <c r="P16" s="444"/>
      <c r="Q16" s="444"/>
      <c r="R16" s="444"/>
      <c r="S16" s="286"/>
      <c r="T16" s="288"/>
      <c r="U16" s="286"/>
      <c r="V16" s="441"/>
      <c r="W16" s="515"/>
      <c r="X16" s="528"/>
      <c r="Y16" s="528"/>
      <c r="Z16" s="281"/>
      <c r="AA16" s="546" t="s">
        <v>480</v>
      </c>
      <c r="AB16" s="547"/>
      <c r="AC16" s="548"/>
      <c r="AD16" s="549"/>
      <c r="AE16" s="383"/>
    </row>
    <row r="17" spans="1:31" ht="9.9499999999999993" customHeight="1">
      <c r="A17" s="634"/>
      <c r="B17" s="635"/>
      <c r="C17" s="447">
        <v>1</v>
      </c>
      <c r="D17" s="461"/>
      <c r="E17" s="462"/>
      <c r="F17" s="462"/>
      <c r="G17" s="463"/>
      <c r="H17" s="461"/>
      <c r="I17" s="463"/>
      <c r="J17" s="461"/>
      <c r="K17" s="462"/>
      <c r="L17" s="462"/>
      <c r="M17" s="462"/>
      <c r="N17" s="462"/>
      <c r="O17" s="462"/>
      <c r="P17" s="462"/>
      <c r="Q17" s="462"/>
      <c r="R17" s="462"/>
      <c r="S17" s="463"/>
      <c r="T17" s="461"/>
      <c r="U17" s="463"/>
      <c r="V17" s="441"/>
      <c r="W17" s="515"/>
      <c r="X17" s="528"/>
      <c r="Y17" s="528"/>
      <c r="Z17" s="281"/>
      <c r="AA17" s="644" t="s">
        <v>22</v>
      </c>
      <c r="AB17" s="644"/>
      <c r="AC17" s="644"/>
      <c r="AD17" s="645"/>
      <c r="AE17" s="383"/>
    </row>
    <row r="18" spans="1:31" ht="9.9499999999999993" customHeight="1">
      <c r="A18" s="529"/>
      <c r="B18" s="530"/>
      <c r="C18" s="448">
        <v>2</v>
      </c>
      <c r="D18" s="287"/>
      <c r="E18" s="442"/>
      <c r="F18" s="442"/>
      <c r="G18" s="285"/>
      <c r="H18" s="287"/>
      <c r="I18" s="285"/>
      <c r="J18" s="287"/>
      <c r="K18" s="442"/>
      <c r="L18" s="442"/>
      <c r="M18" s="442"/>
      <c r="N18" s="442"/>
      <c r="O18" s="442"/>
      <c r="P18" s="442"/>
      <c r="Q18" s="442"/>
      <c r="R18" s="442"/>
      <c r="S18" s="285"/>
      <c r="T18" s="287"/>
      <c r="U18" s="285"/>
      <c r="V18" s="441"/>
      <c r="W18" s="515"/>
      <c r="X18" s="526"/>
      <c r="Y18" s="526"/>
      <c r="Z18" s="280"/>
      <c r="AA18" s="638"/>
      <c r="AB18" s="638"/>
      <c r="AC18" s="638"/>
      <c r="AD18" s="639"/>
      <c r="AE18" s="383"/>
    </row>
    <row r="19" spans="1:31" ht="9.9499999999999993" customHeight="1" thickBot="1">
      <c r="A19" s="636"/>
      <c r="B19" s="637"/>
      <c r="C19" s="449">
        <v>3</v>
      </c>
      <c r="D19" s="288"/>
      <c r="E19" s="444"/>
      <c r="F19" s="444"/>
      <c r="G19" s="286"/>
      <c r="H19" s="288"/>
      <c r="I19" s="286"/>
      <c r="J19" s="288"/>
      <c r="K19" s="444"/>
      <c r="L19" s="444"/>
      <c r="M19" s="444"/>
      <c r="N19" s="444"/>
      <c r="O19" s="444"/>
      <c r="P19" s="444"/>
      <c r="Q19" s="444"/>
      <c r="R19" s="444"/>
      <c r="S19" s="286"/>
      <c r="T19" s="288"/>
      <c r="U19" s="286"/>
      <c r="V19" s="441"/>
      <c r="W19" s="515"/>
      <c r="X19" s="526"/>
      <c r="Y19" s="526"/>
      <c r="Z19" s="280"/>
      <c r="AA19" s="640"/>
      <c r="AB19" s="640"/>
      <c r="AC19" s="640"/>
      <c r="AD19" s="641"/>
      <c r="AE19" s="383"/>
    </row>
    <row r="20" spans="1:31" ht="9.9499999999999993" customHeight="1">
      <c r="A20" s="659"/>
      <c r="B20" s="660"/>
      <c r="C20" s="447">
        <v>1</v>
      </c>
      <c r="D20" s="461"/>
      <c r="E20" s="462"/>
      <c r="F20" s="462"/>
      <c r="G20" s="463"/>
      <c r="H20" s="461"/>
      <c r="I20" s="463"/>
      <c r="J20" s="461"/>
      <c r="K20" s="462"/>
      <c r="L20" s="462"/>
      <c r="M20" s="462"/>
      <c r="N20" s="462"/>
      <c r="O20" s="462"/>
      <c r="P20" s="462"/>
      <c r="Q20" s="462"/>
      <c r="R20" s="462"/>
      <c r="S20" s="463"/>
      <c r="T20" s="461"/>
      <c r="U20" s="463"/>
      <c r="V20" s="441"/>
      <c r="W20" s="515"/>
      <c r="X20" s="526"/>
      <c r="Y20" s="526"/>
      <c r="Z20" s="280"/>
      <c r="AA20" s="640"/>
      <c r="AB20" s="640"/>
      <c r="AC20" s="640"/>
      <c r="AD20" s="641"/>
      <c r="AE20" s="383"/>
    </row>
    <row r="21" spans="1:31" ht="9.9499999999999993" customHeight="1">
      <c r="A21" s="648"/>
      <c r="B21" s="649"/>
      <c r="C21" s="448">
        <v>2</v>
      </c>
      <c r="D21" s="287"/>
      <c r="E21" s="442"/>
      <c r="F21" s="442"/>
      <c r="G21" s="285"/>
      <c r="H21" s="287"/>
      <c r="I21" s="285"/>
      <c r="J21" s="287"/>
      <c r="K21" s="442"/>
      <c r="L21" s="442"/>
      <c r="M21" s="442"/>
      <c r="N21" s="442"/>
      <c r="O21" s="442"/>
      <c r="P21" s="442"/>
      <c r="Q21" s="442"/>
      <c r="R21" s="442"/>
      <c r="S21" s="285"/>
      <c r="T21" s="287"/>
      <c r="U21" s="285"/>
      <c r="V21" s="441"/>
      <c r="W21" s="442"/>
      <c r="X21" s="526"/>
      <c r="Y21" s="526"/>
      <c r="Z21" s="280"/>
      <c r="AA21" s="640"/>
      <c r="AB21" s="640"/>
      <c r="AC21" s="640"/>
      <c r="AD21" s="641"/>
      <c r="AE21" s="383"/>
    </row>
    <row r="22" spans="1:31" ht="9.9499999999999993" customHeight="1" thickBot="1">
      <c r="A22" s="661"/>
      <c r="B22" s="662"/>
      <c r="C22" s="449">
        <v>3</v>
      </c>
      <c r="D22" s="288"/>
      <c r="E22" s="444"/>
      <c r="F22" s="444"/>
      <c r="G22" s="286"/>
      <c r="H22" s="288"/>
      <c r="I22" s="286"/>
      <c r="J22" s="288"/>
      <c r="K22" s="444"/>
      <c r="L22" s="444"/>
      <c r="M22" s="444"/>
      <c r="N22" s="444"/>
      <c r="O22" s="444"/>
      <c r="P22" s="444"/>
      <c r="Q22" s="444"/>
      <c r="R22" s="444"/>
      <c r="S22" s="286"/>
      <c r="T22" s="288"/>
      <c r="U22" s="286"/>
      <c r="V22" s="441"/>
      <c r="W22" s="442"/>
      <c r="X22" s="526"/>
      <c r="Y22" s="526"/>
      <c r="Z22" s="280"/>
      <c r="AA22" s="640"/>
      <c r="AB22" s="640"/>
      <c r="AC22" s="640"/>
      <c r="AD22" s="641"/>
      <c r="AE22" s="383"/>
    </row>
    <row r="23" spans="1:31" ht="9.9499999999999993" customHeight="1">
      <c r="A23" s="634"/>
      <c r="B23" s="635"/>
      <c r="C23" s="447">
        <v>1</v>
      </c>
      <c r="D23" s="461"/>
      <c r="E23" s="462"/>
      <c r="F23" s="462"/>
      <c r="G23" s="463"/>
      <c r="H23" s="461"/>
      <c r="I23" s="463"/>
      <c r="J23" s="461"/>
      <c r="K23" s="462"/>
      <c r="L23" s="462"/>
      <c r="M23" s="462"/>
      <c r="N23" s="462"/>
      <c r="O23" s="462"/>
      <c r="P23" s="462"/>
      <c r="Q23" s="462"/>
      <c r="R23" s="462"/>
      <c r="S23" s="463"/>
      <c r="T23" s="461"/>
      <c r="U23" s="463"/>
      <c r="V23" s="441"/>
      <c r="W23" s="442"/>
      <c r="X23" s="526"/>
      <c r="Y23" s="526"/>
      <c r="Z23" s="280"/>
      <c r="AA23" s="640"/>
      <c r="AB23" s="640"/>
      <c r="AC23" s="640"/>
      <c r="AD23" s="641"/>
      <c r="AE23" s="383"/>
    </row>
    <row r="24" spans="1:31" ht="9.9499999999999993" customHeight="1">
      <c r="A24" s="529"/>
      <c r="B24" s="530"/>
      <c r="C24" s="448">
        <v>2</v>
      </c>
      <c r="D24" s="287"/>
      <c r="E24" s="442"/>
      <c r="F24" s="442"/>
      <c r="G24" s="285"/>
      <c r="H24" s="287"/>
      <c r="I24" s="285"/>
      <c r="J24" s="287"/>
      <c r="K24" s="442"/>
      <c r="L24" s="442"/>
      <c r="M24" s="442"/>
      <c r="N24" s="442"/>
      <c r="O24" s="442"/>
      <c r="P24" s="442"/>
      <c r="Q24" s="442"/>
      <c r="R24" s="442"/>
      <c r="S24" s="285"/>
      <c r="T24" s="287"/>
      <c r="U24" s="285"/>
      <c r="V24" s="441"/>
      <c r="W24" s="442"/>
      <c r="X24" s="526"/>
      <c r="Y24" s="526"/>
      <c r="Z24" s="280"/>
      <c r="AA24" s="640"/>
      <c r="AB24" s="640"/>
      <c r="AC24" s="640"/>
      <c r="AD24" s="641"/>
      <c r="AE24" s="383"/>
    </row>
    <row r="25" spans="1:31" ht="9.9499999999999993" customHeight="1" thickBot="1">
      <c r="A25" s="636"/>
      <c r="B25" s="637"/>
      <c r="C25" s="449">
        <v>3</v>
      </c>
      <c r="D25" s="288"/>
      <c r="E25" s="444"/>
      <c r="F25" s="444"/>
      <c r="G25" s="286"/>
      <c r="H25" s="288"/>
      <c r="I25" s="286"/>
      <c r="J25" s="288"/>
      <c r="K25" s="444"/>
      <c r="L25" s="444"/>
      <c r="M25" s="444"/>
      <c r="N25" s="444"/>
      <c r="O25" s="444"/>
      <c r="P25" s="444"/>
      <c r="Q25" s="444"/>
      <c r="R25" s="444"/>
      <c r="S25" s="286"/>
      <c r="T25" s="288"/>
      <c r="U25" s="286"/>
      <c r="V25" s="441"/>
      <c r="W25" s="442"/>
      <c r="X25" s="526"/>
      <c r="Y25" s="526"/>
      <c r="Z25" s="280"/>
      <c r="AA25" s="640"/>
      <c r="AB25" s="640"/>
      <c r="AC25" s="640"/>
      <c r="AD25" s="641"/>
      <c r="AE25" s="383"/>
    </row>
    <row r="26" spans="1:31" ht="9.75" customHeight="1">
      <c r="A26" s="634"/>
      <c r="B26" s="635"/>
      <c r="C26" s="447">
        <v>1</v>
      </c>
      <c r="D26" s="461"/>
      <c r="E26" s="462"/>
      <c r="F26" s="462"/>
      <c r="G26" s="463"/>
      <c r="H26" s="461"/>
      <c r="I26" s="463"/>
      <c r="J26" s="461"/>
      <c r="K26" s="462"/>
      <c r="L26" s="462"/>
      <c r="M26" s="462"/>
      <c r="N26" s="462"/>
      <c r="O26" s="462"/>
      <c r="P26" s="462"/>
      <c r="Q26" s="462"/>
      <c r="R26" s="462"/>
      <c r="S26" s="463"/>
      <c r="T26" s="461"/>
      <c r="U26" s="463"/>
      <c r="V26" s="441"/>
      <c r="W26" s="442"/>
      <c r="X26" s="526"/>
      <c r="Y26" s="526"/>
      <c r="Z26" s="280"/>
      <c r="AA26" s="640"/>
      <c r="AB26" s="640"/>
      <c r="AC26" s="640"/>
      <c r="AD26" s="641"/>
      <c r="AE26" s="383"/>
    </row>
    <row r="27" spans="1:31" ht="9.9499999999999993" customHeight="1">
      <c r="A27" s="529"/>
      <c r="B27" s="530"/>
      <c r="C27" s="448">
        <v>2</v>
      </c>
      <c r="D27" s="287"/>
      <c r="E27" s="442"/>
      <c r="F27" s="442"/>
      <c r="G27" s="285"/>
      <c r="H27" s="287"/>
      <c r="I27" s="285"/>
      <c r="J27" s="287"/>
      <c r="K27" s="442"/>
      <c r="L27" s="442"/>
      <c r="M27" s="442"/>
      <c r="N27" s="442"/>
      <c r="O27" s="442"/>
      <c r="P27" s="442"/>
      <c r="Q27" s="442"/>
      <c r="R27" s="442"/>
      <c r="S27" s="285"/>
      <c r="T27" s="287"/>
      <c r="U27" s="285"/>
      <c r="V27" s="441"/>
      <c r="W27" s="442"/>
      <c r="X27" s="526"/>
      <c r="Y27" s="526"/>
      <c r="Z27" s="280"/>
      <c r="AA27" s="640"/>
      <c r="AB27" s="640"/>
      <c r="AC27" s="640"/>
      <c r="AD27" s="641"/>
      <c r="AE27" s="383"/>
    </row>
    <row r="28" spans="1:31" ht="9.9499999999999993" customHeight="1" thickBot="1">
      <c r="A28" s="636"/>
      <c r="B28" s="637"/>
      <c r="C28" s="449">
        <v>3</v>
      </c>
      <c r="D28" s="288"/>
      <c r="E28" s="444"/>
      <c r="F28" s="444"/>
      <c r="G28" s="286"/>
      <c r="H28" s="288"/>
      <c r="I28" s="286"/>
      <c r="J28" s="288"/>
      <c r="K28" s="444"/>
      <c r="L28" s="444"/>
      <c r="M28" s="444"/>
      <c r="N28" s="444"/>
      <c r="O28" s="444"/>
      <c r="P28" s="444"/>
      <c r="Q28" s="444"/>
      <c r="R28" s="444"/>
      <c r="S28" s="286"/>
      <c r="T28" s="288"/>
      <c r="U28" s="286"/>
      <c r="V28" s="441"/>
      <c r="W28" s="442"/>
      <c r="X28" s="526"/>
      <c r="Y28" s="526"/>
      <c r="Z28" s="280"/>
      <c r="AA28" s="640"/>
      <c r="AB28" s="640"/>
      <c r="AC28" s="640"/>
      <c r="AD28" s="641"/>
      <c r="AE28" s="383"/>
    </row>
    <row r="29" spans="1:31" ht="9.9499999999999993" customHeight="1">
      <c r="A29" s="634"/>
      <c r="B29" s="635"/>
      <c r="C29" s="447">
        <v>1</v>
      </c>
      <c r="D29" s="461"/>
      <c r="E29" s="462"/>
      <c r="F29" s="462"/>
      <c r="G29" s="463"/>
      <c r="H29" s="461"/>
      <c r="I29" s="463"/>
      <c r="J29" s="461"/>
      <c r="K29" s="462"/>
      <c r="L29" s="462"/>
      <c r="M29" s="462"/>
      <c r="N29" s="462"/>
      <c r="O29" s="462"/>
      <c r="P29" s="462"/>
      <c r="Q29" s="462"/>
      <c r="R29" s="462"/>
      <c r="S29" s="463"/>
      <c r="T29" s="461"/>
      <c r="U29" s="463"/>
      <c r="V29" s="441"/>
      <c r="W29" s="442"/>
      <c r="X29" s="526"/>
      <c r="Y29" s="526"/>
      <c r="Z29" s="280"/>
      <c r="AA29" s="640"/>
      <c r="AB29" s="640"/>
      <c r="AC29" s="640"/>
      <c r="AD29" s="641"/>
      <c r="AE29" s="383"/>
    </row>
    <row r="30" spans="1:31" ht="9.9499999999999993" customHeight="1">
      <c r="A30" s="529"/>
      <c r="B30" s="530"/>
      <c r="C30" s="448">
        <v>2</v>
      </c>
      <c r="D30" s="287"/>
      <c r="E30" s="442"/>
      <c r="F30" s="442"/>
      <c r="G30" s="285"/>
      <c r="H30" s="287"/>
      <c r="I30" s="285"/>
      <c r="J30" s="287"/>
      <c r="K30" s="442"/>
      <c r="L30" s="442"/>
      <c r="M30" s="442"/>
      <c r="N30" s="442"/>
      <c r="O30" s="442"/>
      <c r="P30" s="442"/>
      <c r="Q30" s="442"/>
      <c r="R30" s="442"/>
      <c r="S30" s="285"/>
      <c r="T30" s="287"/>
      <c r="U30" s="285"/>
      <c r="V30" s="441"/>
      <c r="W30" s="442"/>
      <c r="X30" s="526"/>
      <c r="Y30" s="526"/>
      <c r="Z30" s="280"/>
      <c r="AA30" s="640"/>
      <c r="AB30" s="640"/>
      <c r="AC30" s="640"/>
      <c r="AD30" s="641"/>
      <c r="AE30" s="383"/>
    </row>
    <row r="31" spans="1:31" ht="9.9499999999999993" customHeight="1" thickBot="1">
      <c r="A31" s="636"/>
      <c r="B31" s="637"/>
      <c r="C31" s="449">
        <v>3</v>
      </c>
      <c r="D31" s="288"/>
      <c r="E31" s="444"/>
      <c r="F31" s="444"/>
      <c r="G31" s="286"/>
      <c r="H31" s="288"/>
      <c r="I31" s="286"/>
      <c r="J31" s="288"/>
      <c r="K31" s="444"/>
      <c r="L31" s="444"/>
      <c r="M31" s="444"/>
      <c r="N31" s="444"/>
      <c r="O31" s="444"/>
      <c r="P31" s="444"/>
      <c r="Q31" s="444"/>
      <c r="R31" s="444"/>
      <c r="S31" s="286"/>
      <c r="T31" s="288"/>
      <c r="U31" s="286"/>
      <c r="V31" s="441"/>
      <c r="W31" s="442"/>
      <c r="X31" s="526"/>
      <c r="Y31" s="526"/>
      <c r="Z31" s="280"/>
      <c r="AA31" s="640"/>
      <c r="AB31" s="640"/>
      <c r="AC31" s="640"/>
      <c r="AD31" s="641"/>
      <c r="AE31" s="394"/>
    </row>
    <row r="32" spans="1:31" ht="9.9499999999999993" customHeight="1">
      <c r="A32" s="634"/>
      <c r="B32" s="635"/>
      <c r="C32" s="447">
        <v>1</v>
      </c>
      <c r="D32" s="461"/>
      <c r="E32" s="462"/>
      <c r="F32" s="462"/>
      <c r="G32" s="463"/>
      <c r="H32" s="461"/>
      <c r="I32" s="463"/>
      <c r="J32" s="461"/>
      <c r="K32" s="462"/>
      <c r="L32" s="462"/>
      <c r="M32" s="462"/>
      <c r="N32" s="462"/>
      <c r="O32" s="462"/>
      <c r="P32" s="462"/>
      <c r="Q32" s="462"/>
      <c r="R32" s="462"/>
      <c r="S32" s="463"/>
      <c r="T32" s="461"/>
      <c r="U32" s="463"/>
      <c r="V32" s="441"/>
      <c r="W32" s="442"/>
      <c r="X32" s="526"/>
      <c r="Y32" s="526"/>
      <c r="Z32" s="280"/>
      <c r="AA32" s="640"/>
      <c r="AB32" s="640"/>
      <c r="AC32" s="640"/>
      <c r="AD32" s="641"/>
      <c r="AE32" s="383"/>
    </row>
    <row r="33" spans="1:31" ht="9.9499999999999993" customHeight="1">
      <c r="A33" s="529"/>
      <c r="B33" s="530"/>
      <c r="C33" s="448">
        <v>2</v>
      </c>
      <c r="D33" s="287"/>
      <c r="E33" s="442"/>
      <c r="F33" s="442"/>
      <c r="G33" s="285"/>
      <c r="H33" s="287"/>
      <c r="I33" s="285"/>
      <c r="J33" s="287"/>
      <c r="K33" s="442"/>
      <c r="L33" s="442"/>
      <c r="M33" s="442"/>
      <c r="N33" s="442"/>
      <c r="O33" s="442"/>
      <c r="P33" s="442"/>
      <c r="Q33" s="442"/>
      <c r="R33" s="442"/>
      <c r="S33" s="285"/>
      <c r="T33" s="287"/>
      <c r="U33" s="285"/>
      <c r="V33" s="441"/>
      <c r="W33" s="442"/>
      <c r="X33" s="526"/>
      <c r="Y33" s="526"/>
      <c r="Z33" s="280"/>
      <c r="AA33" s="640"/>
      <c r="AB33" s="640"/>
      <c r="AC33" s="640"/>
      <c r="AD33" s="641"/>
      <c r="AE33" s="383"/>
    </row>
    <row r="34" spans="1:31" ht="9.9499999999999993" customHeight="1" thickBot="1">
      <c r="A34" s="636"/>
      <c r="B34" s="637"/>
      <c r="C34" s="449">
        <v>3</v>
      </c>
      <c r="D34" s="288"/>
      <c r="E34" s="444"/>
      <c r="F34" s="444"/>
      <c r="G34" s="286"/>
      <c r="H34" s="288"/>
      <c r="I34" s="286"/>
      <c r="J34" s="288"/>
      <c r="K34" s="444"/>
      <c r="L34" s="444"/>
      <c r="M34" s="444"/>
      <c r="N34" s="444"/>
      <c r="O34" s="444"/>
      <c r="P34" s="444"/>
      <c r="Q34" s="444"/>
      <c r="R34" s="444"/>
      <c r="S34" s="286"/>
      <c r="T34" s="288"/>
      <c r="U34" s="286"/>
      <c r="V34" s="441"/>
      <c r="W34" s="442"/>
      <c r="X34" s="526"/>
      <c r="Y34" s="526"/>
      <c r="Z34" s="280"/>
      <c r="AA34" s="640"/>
      <c r="AB34" s="640"/>
      <c r="AC34" s="640"/>
      <c r="AD34" s="641"/>
      <c r="AE34" s="383"/>
    </row>
    <row r="35" spans="1:31" ht="9.75" customHeight="1">
      <c r="A35" s="634"/>
      <c r="B35" s="635"/>
      <c r="C35" s="447">
        <v>1</v>
      </c>
      <c r="D35" s="461"/>
      <c r="E35" s="462"/>
      <c r="F35" s="462"/>
      <c r="G35" s="463"/>
      <c r="H35" s="461"/>
      <c r="I35" s="463"/>
      <c r="J35" s="461"/>
      <c r="K35" s="462"/>
      <c r="L35" s="462"/>
      <c r="M35" s="462"/>
      <c r="N35" s="462"/>
      <c r="O35" s="462"/>
      <c r="P35" s="462"/>
      <c r="Q35" s="462"/>
      <c r="R35" s="462"/>
      <c r="S35" s="463"/>
      <c r="T35" s="461"/>
      <c r="U35" s="463"/>
      <c r="V35" s="441"/>
      <c r="W35" s="442"/>
      <c r="X35" s="526"/>
      <c r="Y35" s="526"/>
      <c r="Z35" s="280"/>
      <c r="AA35" s="640"/>
      <c r="AB35" s="640"/>
      <c r="AC35" s="640"/>
      <c r="AD35" s="641"/>
      <c r="AE35" s="383"/>
    </row>
    <row r="36" spans="1:31" ht="9.9499999999999993" customHeight="1">
      <c r="A36" s="529"/>
      <c r="B36" s="530"/>
      <c r="C36" s="448">
        <v>2</v>
      </c>
      <c r="D36" s="287"/>
      <c r="E36" s="442"/>
      <c r="F36" s="442"/>
      <c r="G36" s="285"/>
      <c r="H36" s="287"/>
      <c r="I36" s="285"/>
      <c r="J36" s="287"/>
      <c r="K36" s="442"/>
      <c r="L36" s="442"/>
      <c r="M36" s="442"/>
      <c r="N36" s="442"/>
      <c r="O36" s="442"/>
      <c r="P36" s="442"/>
      <c r="Q36" s="442"/>
      <c r="R36" s="442"/>
      <c r="S36" s="285"/>
      <c r="T36" s="287"/>
      <c r="U36" s="285"/>
      <c r="V36" s="441"/>
      <c r="W36" s="442"/>
      <c r="X36" s="526"/>
      <c r="Y36" s="526"/>
      <c r="Z36" s="280"/>
      <c r="AA36" s="640"/>
      <c r="AB36" s="640"/>
      <c r="AC36" s="640"/>
      <c r="AD36" s="641"/>
      <c r="AE36" s="383"/>
    </row>
    <row r="37" spans="1:31" ht="9.9499999999999993" customHeight="1" thickBot="1">
      <c r="A37" s="636"/>
      <c r="B37" s="637"/>
      <c r="C37" s="449">
        <v>3</v>
      </c>
      <c r="D37" s="288"/>
      <c r="E37" s="444"/>
      <c r="F37" s="444"/>
      <c r="G37" s="286"/>
      <c r="H37" s="288"/>
      <c r="I37" s="286"/>
      <c r="J37" s="288"/>
      <c r="K37" s="444"/>
      <c r="L37" s="444"/>
      <c r="M37" s="444"/>
      <c r="N37" s="444"/>
      <c r="O37" s="444"/>
      <c r="P37" s="444"/>
      <c r="Q37" s="444"/>
      <c r="R37" s="444"/>
      <c r="S37" s="286"/>
      <c r="T37" s="288"/>
      <c r="U37" s="286"/>
      <c r="V37" s="441"/>
      <c r="W37" s="442"/>
      <c r="X37" s="526"/>
      <c r="Y37" s="526"/>
      <c r="Z37" s="280"/>
      <c r="AA37" s="640"/>
      <c r="AB37" s="640"/>
      <c r="AC37" s="640"/>
      <c r="AD37" s="641"/>
      <c r="AE37" s="383"/>
    </row>
    <row r="38" spans="1:31" ht="9.9499999999999993" customHeight="1">
      <c r="A38" s="634"/>
      <c r="B38" s="635"/>
      <c r="C38" s="447">
        <v>1</v>
      </c>
      <c r="D38" s="461"/>
      <c r="E38" s="462"/>
      <c r="F38" s="462"/>
      <c r="G38" s="463"/>
      <c r="H38" s="461"/>
      <c r="I38" s="463"/>
      <c r="J38" s="461"/>
      <c r="K38" s="462"/>
      <c r="L38" s="462"/>
      <c r="M38" s="462"/>
      <c r="N38" s="462"/>
      <c r="O38" s="462"/>
      <c r="P38" s="462"/>
      <c r="Q38" s="462"/>
      <c r="R38" s="462"/>
      <c r="S38" s="463"/>
      <c r="T38" s="461"/>
      <c r="U38" s="463"/>
      <c r="V38" s="441"/>
      <c r="W38" s="442"/>
      <c r="X38" s="526"/>
      <c r="Y38" s="526"/>
      <c r="Z38" s="280"/>
      <c r="AA38" s="640"/>
      <c r="AB38" s="640"/>
      <c r="AC38" s="640"/>
      <c r="AD38" s="641"/>
      <c r="AE38" s="383"/>
    </row>
    <row r="39" spans="1:31" ht="9.9499999999999993" customHeight="1">
      <c r="A39" s="529"/>
      <c r="B39" s="530"/>
      <c r="C39" s="448">
        <v>2</v>
      </c>
      <c r="D39" s="287"/>
      <c r="E39" s="442"/>
      <c r="F39" s="442"/>
      <c r="G39" s="285"/>
      <c r="H39" s="287"/>
      <c r="I39" s="285"/>
      <c r="J39" s="287"/>
      <c r="K39" s="442"/>
      <c r="L39" s="442"/>
      <c r="M39" s="442"/>
      <c r="N39" s="442"/>
      <c r="O39" s="442"/>
      <c r="P39" s="442"/>
      <c r="Q39" s="442"/>
      <c r="R39" s="442"/>
      <c r="S39" s="285"/>
      <c r="T39" s="287"/>
      <c r="U39" s="285"/>
      <c r="V39" s="441"/>
      <c r="W39" s="442"/>
      <c r="X39" s="526"/>
      <c r="Y39" s="526"/>
      <c r="Z39" s="280"/>
      <c r="AA39" s="640"/>
      <c r="AB39" s="640"/>
      <c r="AC39" s="640"/>
      <c r="AD39" s="641"/>
      <c r="AE39" s="383"/>
    </row>
    <row r="40" spans="1:31" ht="9.9499999999999993" customHeight="1" thickBot="1">
      <c r="A40" s="636"/>
      <c r="B40" s="637"/>
      <c r="C40" s="449">
        <v>3</v>
      </c>
      <c r="D40" s="288"/>
      <c r="E40" s="444"/>
      <c r="F40" s="444"/>
      <c r="G40" s="286"/>
      <c r="H40" s="288"/>
      <c r="I40" s="286"/>
      <c r="J40" s="288"/>
      <c r="K40" s="444"/>
      <c r="L40" s="444"/>
      <c r="M40" s="444"/>
      <c r="N40" s="444"/>
      <c r="O40" s="444"/>
      <c r="P40" s="444"/>
      <c r="Q40" s="444"/>
      <c r="R40" s="444"/>
      <c r="S40" s="286"/>
      <c r="T40" s="288"/>
      <c r="U40" s="286"/>
      <c r="V40" s="283"/>
      <c r="W40" s="444"/>
      <c r="X40" s="527"/>
      <c r="Y40" s="527"/>
      <c r="Z40" s="282"/>
      <c r="AA40" s="642"/>
      <c r="AB40" s="642"/>
      <c r="AC40" s="642"/>
      <c r="AD40" s="643"/>
      <c r="AE40" s="394"/>
    </row>
    <row r="41" spans="1:31" ht="5.25" customHeight="1">
      <c r="A41" s="620" t="s">
        <v>474</v>
      </c>
      <c r="B41" s="621"/>
      <c r="C41" s="621"/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2"/>
      <c r="T41" s="632" t="s">
        <v>40</v>
      </c>
      <c r="U41" s="598"/>
      <c r="V41" s="633"/>
      <c r="W41" s="633"/>
      <c r="X41" s="633"/>
      <c r="Y41" s="633"/>
      <c r="Z41" s="616" t="s">
        <v>475</v>
      </c>
      <c r="AA41" s="616"/>
      <c r="AB41" s="616"/>
      <c r="AC41" s="617"/>
      <c r="AD41" s="618" t="s">
        <v>46</v>
      </c>
      <c r="AE41" s="394"/>
    </row>
    <row r="42" spans="1:31" ht="9.9499999999999993" customHeight="1">
      <c r="A42" s="623"/>
      <c r="B42" s="624"/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5"/>
      <c r="T42" s="289" t="s">
        <v>44</v>
      </c>
      <c r="U42" s="630"/>
      <c r="V42" s="631"/>
      <c r="W42" s="8" t="s">
        <v>45</v>
      </c>
      <c r="X42" s="563"/>
      <c r="Y42" s="563"/>
      <c r="Z42" s="272"/>
      <c r="AA42" s="272"/>
      <c r="AB42" s="272"/>
      <c r="AC42" s="290"/>
      <c r="AD42" s="619"/>
    </row>
    <row r="43" spans="1:31" ht="9.9499999999999993" customHeight="1">
      <c r="A43" s="626"/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M43" s="624"/>
      <c r="N43" s="624"/>
      <c r="O43" s="624"/>
      <c r="P43" s="624"/>
      <c r="Q43" s="624"/>
      <c r="R43" s="624"/>
      <c r="S43" s="625"/>
      <c r="T43" s="291" t="s">
        <v>41</v>
      </c>
      <c r="U43" s="7" t="s">
        <v>42</v>
      </c>
      <c r="V43" s="7" t="s">
        <v>43</v>
      </c>
      <c r="W43" s="7" t="s">
        <v>41</v>
      </c>
      <c r="X43" s="7" t="s">
        <v>42</v>
      </c>
      <c r="Y43" s="7" t="s">
        <v>43</v>
      </c>
      <c r="Z43" s="7" t="s">
        <v>41</v>
      </c>
      <c r="AA43" s="7" t="s">
        <v>41</v>
      </c>
      <c r="AB43" s="7" t="s">
        <v>41</v>
      </c>
      <c r="AC43" s="292" t="s">
        <v>41</v>
      </c>
      <c r="AD43" s="296" t="s">
        <v>41</v>
      </c>
    </row>
    <row r="44" spans="1:31" ht="9.9499999999999993" customHeight="1" thickBot="1">
      <c r="A44" s="627"/>
      <c r="B44" s="628"/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9"/>
      <c r="T44" s="293"/>
      <c r="U44" s="294"/>
      <c r="V44" s="294"/>
      <c r="W44" s="294"/>
      <c r="X44" s="294"/>
      <c r="Y44" s="294"/>
      <c r="Z44" s="294"/>
      <c r="AA44" s="294"/>
      <c r="AB44" s="294"/>
      <c r="AC44" s="295"/>
      <c r="AD44" s="297"/>
    </row>
    <row r="45" spans="1:31" s="382" customFormat="1" ht="9.9499999999999993" customHeight="1"/>
    <row r="46" spans="1:31" s="382" customFormat="1" ht="9.9499999999999993" customHeight="1"/>
    <row r="47" spans="1:31" s="382" customFormat="1" ht="9.9499999999999993" customHeight="1"/>
    <row r="48" spans="1:31" s="382" customFormat="1" ht="9.9499999999999993" customHeight="1"/>
    <row r="49" s="382" customFormat="1" ht="9.9499999999999993" customHeight="1"/>
    <row r="50" s="382" customFormat="1" ht="9.9499999999999993" customHeight="1"/>
    <row r="51" s="382" customFormat="1" ht="9.9499999999999993" customHeight="1"/>
    <row r="52" s="382" customFormat="1" ht="9.9499999999999993" customHeight="1"/>
    <row r="53" s="382" customFormat="1" ht="9.9499999999999993" customHeight="1"/>
    <row r="54" s="382" customFormat="1" ht="9.9499999999999993" customHeight="1"/>
    <row r="55" s="382" customFormat="1" ht="9.9499999999999993" customHeight="1"/>
    <row r="56" s="382" customFormat="1" ht="9.9499999999999993" customHeight="1"/>
    <row r="57" s="382" customFormat="1" ht="9.9499999999999993" customHeight="1"/>
    <row r="58" s="382" customFormat="1" ht="9.9499999999999993" customHeight="1"/>
    <row r="59" s="382" customFormat="1" ht="9.9499999999999993" customHeight="1"/>
    <row r="60" s="382" customFormat="1" ht="9.9499999999999993" customHeight="1"/>
    <row r="61" s="382" customFormat="1" ht="9.9499999999999993" customHeight="1"/>
    <row r="62" s="382" customFormat="1" ht="9.9499999999999993" customHeight="1"/>
    <row r="63" s="382" customFormat="1" ht="9.9499999999999993" customHeight="1"/>
    <row r="64" s="382" customFormat="1" ht="9.9499999999999993" customHeight="1"/>
    <row r="65" s="382" customFormat="1" ht="9.9499999999999993" customHeight="1"/>
    <row r="66" s="382" customFormat="1" ht="9.9499999999999993" customHeight="1"/>
    <row r="67" s="382" customFormat="1" ht="9.9499999999999993" customHeight="1"/>
    <row r="68" s="382" customFormat="1" ht="9.9499999999999993" customHeight="1"/>
    <row r="69" s="382" customFormat="1" ht="9.9499999999999993" customHeight="1"/>
    <row r="70" s="382" customFormat="1" ht="9.9499999999999993" customHeight="1"/>
    <row r="71" s="382" customFormat="1" ht="9.9499999999999993" customHeight="1"/>
    <row r="72" s="382" customFormat="1" ht="9.9499999999999993" customHeight="1"/>
    <row r="73" s="382" customFormat="1" ht="9.9499999999999993" customHeight="1"/>
    <row r="74" s="382" customFormat="1" ht="9.9499999999999993" customHeight="1"/>
    <row r="75" s="382" customFormat="1" ht="9.9499999999999993" customHeight="1"/>
    <row r="76" s="382" customFormat="1" ht="9.9499999999999993" customHeight="1"/>
    <row r="77" s="382" customFormat="1" ht="9.9499999999999993" customHeight="1"/>
    <row r="78" s="382" customFormat="1" ht="9.9499999999999993" customHeight="1"/>
    <row r="79" s="382" customFormat="1" ht="9.9499999999999993" customHeight="1"/>
    <row r="80" s="382" customFormat="1" ht="9.9499999999999993" customHeight="1"/>
    <row r="81" s="382" customFormat="1" ht="9.9499999999999993" customHeight="1"/>
    <row r="82" s="382" customFormat="1" ht="9.9499999999999993" customHeight="1"/>
    <row r="83" s="382" customFormat="1" ht="9.9499999999999993" customHeight="1"/>
    <row r="84" s="382" customFormat="1" ht="9.9499999999999993" customHeight="1"/>
    <row r="85" s="382" customFormat="1" ht="9.9499999999999993" customHeight="1"/>
    <row r="86" s="382" customFormat="1" ht="9.9499999999999993" customHeight="1"/>
    <row r="87" s="382" customFormat="1" ht="9.9499999999999993" customHeight="1"/>
    <row r="88" s="382" customFormat="1" ht="9.9499999999999993" customHeight="1"/>
    <row r="89" s="382" customFormat="1" ht="9.9499999999999993" customHeight="1"/>
    <row r="90" s="382" customFormat="1" ht="9.9499999999999993" customHeight="1"/>
    <row r="91" s="382" customFormat="1" ht="9.9499999999999993" customHeight="1"/>
    <row r="92" s="382" customFormat="1" ht="9.9499999999999993" customHeight="1"/>
    <row r="93" s="382" customFormat="1" ht="9.9499999999999993" customHeight="1"/>
    <row r="94" s="382" customFormat="1" ht="9.9499999999999993" customHeight="1"/>
    <row r="95" s="382" customFormat="1" ht="9.9499999999999993" customHeight="1"/>
    <row r="96" s="382" customFormat="1" ht="9.9499999999999993" customHeight="1"/>
    <row r="97" s="382" customFormat="1" ht="9.9499999999999993" customHeight="1"/>
    <row r="98" s="382" customFormat="1" ht="9.9499999999999993" customHeight="1"/>
    <row r="99" s="382" customFormat="1" ht="9.9499999999999993" customHeight="1"/>
    <row r="100" s="382" customFormat="1" ht="9.9499999999999993" customHeight="1"/>
    <row r="101" s="382" customFormat="1" ht="9.9499999999999993" customHeight="1"/>
    <row r="102" s="382" customFormat="1" ht="9.9499999999999993" customHeight="1"/>
    <row r="103" s="382" customFormat="1" ht="9.9499999999999993" customHeight="1"/>
    <row r="104" s="382" customFormat="1" ht="9.9499999999999993" customHeight="1"/>
    <row r="105" s="382" customFormat="1" ht="9.9499999999999993" customHeight="1"/>
    <row r="106" s="382" customFormat="1" ht="9.9499999999999993" customHeight="1"/>
    <row r="107" s="382" customFormat="1" ht="9.9499999999999993" customHeight="1"/>
    <row r="108" s="382" customFormat="1" ht="9.9499999999999993" customHeight="1"/>
    <row r="109" s="382" customFormat="1" ht="9.9499999999999993" customHeight="1"/>
    <row r="110" s="382" customFormat="1" ht="9.9499999999999993" customHeight="1"/>
    <row r="111" s="382" customFormat="1" ht="9.9499999999999993" customHeight="1"/>
    <row r="112" s="382" customFormat="1" ht="9.9499999999999993" customHeight="1"/>
    <row r="113" s="382" customFormat="1" ht="9.9499999999999993" customHeight="1"/>
    <row r="114" s="382" customFormat="1" ht="9.9499999999999993" customHeight="1"/>
    <row r="115" s="382" customFormat="1" ht="9.9499999999999993" customHeight="1"/>
    <row r="116" s="382" customFormat="1" ht="9.9499999999999993" customHeight="1"/>
    <row r="117" s="382" customFormat="1" ht="9.9499999999999993" customHeight="1"/>
    <row r="118" s="382" customFormat="1" ht="9.9499999999999993" customHeight="1"/>
    <row r="119" s="382" customFormat="1" ht="9.9499999999999993" customHeight="1"/>
    <row r="120" s="382" customFormat="1" ht="9.9499999999999993" customHeight="1"/>
    <row r="121" s="382" customFormat="1" ht="9.9499999999999993" customHeight="1"/>
    <row r="122" s="382" customFormat="1" ht="9.9499999999999993" customHeight="1"/>
    <row r="123" s="382" customFormat="1" ht="9.9499999999999993" customHeight="1"/>
    <row r="124" s="382" customFormat="1" ht="9.9499999999999993" customHeight="1"/>
    <row r="125" s="382" customFormat="1" ht="9.9499999999999993" customHeight="1"/>
    <row r="126" s="382" customFormat="1" ht="9.9499999999999993" customHeight="1"/>
    <row r="127" s="382" customFormat="1" ht="9.9499999999999993" customHeight="1"/>
    <row r="128" s="382" customFormat="1" ht="9.9499999999999993" customHeight="1"/>
    <row r="129" s="382" customFormat="1" ht="9.9499999999999993" customHeight="1"/>
    <row r="130" s="382" customFormat="1" ht="9.9499999999999993" customHeight="1"/>
    <row r="131" s="382" customFormat="1" ht="9.9499999999999993" customHeight="1"/>
    <row r="132" s="382" customFormat="1" ht="9.9499999999999993" customHeight="1"/>
    <row r="133" s="382" customFormat="1" ht="9.9499999999999993" customHeight="1"/>
    <row r="134" s="382" customFormat="1" ht="9.9499999999999993" customHeight="1"/>
    <row r="135" s="382" customFormat="1" ht="9.9499999999999993" customHeight="1"/>
    <row r="136" s="382" customFormat="1" ht="9.9499999999999993" customHeight="1"/>
    <row r="137" s="382" customFormat="1" ht="9.9499999999999993" customHeight="1"/>
    <row r="138" s="382" customFormat="1" ht="9.9499999999999993" customHeight="1"/>
    <row r="139" s="382" customFormat="1" ht="9.9499999999999993" customHeight="1"/>
    <row r="140" s="382" customFormat="1" ht="9.9499999999999993" customHeight="1"/>
    <row r="141" s="382" customFormat="1" ht="9.9499999999999993" customHeight="1"/>
    <row r="142" s="382" customFormat="1" ht="9.9499999999999993" customHeight="1"/>
    <row r="143" s="382" customFormat="1" ht="9.9499999999999993" customHeight="1"/>
    <row r="144" s="382" customFormat="1" ht="9.9499999999999993" customHeight="1"/>
    <row r="145" s="382" customFormat="1" ht="9.9499999999999993" customHeight="1"/>
    <row r="146" s="382" customFormat="1" ht="9.9499999999999993" customHeight="1"/>
    <row r="147" s="382" customFormat="1" ht="9.9499999999999993" customHeight="1"/>
    <row r="148" s="382" customFormat="1" ht="9.9499999999999993" customHeight="1"/>
    <row r="149" s="382" customFormat="1" ht="9.9499999999999993" customHeight="1"/>
    <row r="150" s="382" customFormat="1" ht="9.9499999999999993" customHeight="1"/>
    <row r="151" s="382" customFormat="1" ht="9.9499999999999993" customHeight="1"/>
    <row r="152" s="382" customFormat="1" ht="9.9499999999999993" customHeight="1"/>
    <row r="153" s="382" customFormat="1" ht="9.9499999999999993" customHeight="1"/>
    <row r="154" s="382" customFormat="1" ht="9.9499999999999993" customHeight="1"/>
    <row r="155" s="382" customFormat="1" ht="9.9499999999999993" customHeight="1"/>
    <row r="156" s="382" customFormat="1" ht="9.9499999999999993" customHeight="1"/>
    <row r="157" s="382" customFormat="1" ht="9.9499999999999993" customHeight="1"/>
    <row r="158" s="382" customFormat="1" ht="9.9499999999999993" customHeight="1"/>
  </sheetData>
  <sheetProtection selectLockedCells="1"/>
  <mergeCells count="77">
    <mergeCell ref="A41:S41"/>
    <mergeCell ref="T41:Y41"/>
    <mergeCell ref="Z41:AC41"/>
    <mergeCell ref="AD41:AD42"/>
    <mergeCell ref="A42:S44"/>
    <mergeCell ref="U42:V42"/>
    <mergeCell ref="X42:Y42"/>
    <mergeCell ref="A1:F2"/>
    <mergeCell ref="G1:M2"/>
    <mergeCell ref="N1:W1"/>
    <mergeCell ref="AA1:AB1"/>
    <mergeCell ref="AC1:AD1"/>
    <mergeCell ref="N2:W2"/>
    <mergeCell ref="AA2:AB2"/>
    <mergeCell ref="AC2:AD2"/>
    <mergeCell ref="AA4:AD4"/>
    <mergeCell ref="A3:G3"/>
    <mergeCell ref="H3:I3"/>
    <mergeCell ref="J3:T3"/>
    <mergeCell ref="U3:W3"/>
    <mergeCell ref="X3:Z3"/>
    <mergeCell ref="AA3:AD3"/>
    <mergeCell ref="A4:G4"/>
    <mergeCell ref="H4:I4"/>
    <mergeCell ref="J4:T4"/>
    <mergeCell ref="U4:W4"/>
    <mergeCell ref="X4:Z4"/>
    <mergeCell ref="A5:T5"/>
    <mergeCell ref="U5:V5"/>
    <mergeCell ref="W5:Z5"/>
    <mergeCell ref="AA5:AD5"/>
    <mergeCell ref="A6:T6"/>
    <mergeCell ref="U6:V6"/>
    <mergeCell ref="W6:Z6"/>
    <mergeCell ref="AA6:AD6"/>
    <mergeCell ref="Z7:AD8"/>
    <mergeCell ref="A8:E8"/>
    <mergeCell ref="J8:K8"/>
    <mergeCell ref="L8:M8"/>
    <mergeCell ref="N8:O8"/>
    <mergeCell ref="P8:Q8"/>
    <mergeCell ref="R8:S8"/>
    <mergeCell ref="A7:E7"/>
    <mergeCell ref="J7:S7"/>
    <mergeCell ref="T7:U8"/>
    <mergeCell ref="F7:G7"/>
    <mergeCell ref="H7:I7"/>
    <mergeCell ref="F8:G8"/>
    <mergeCell ref="H8:I8"/>
    <mergeCell ref="V7:Y8"/>
    <mergeCell ref="A23:B25"/>
    <mergeCell ref="Z9:AD9"/>
    <mergeCell ref="AA10:AD11"/>
    <mergeCell ref="A11:B13"/>
    <mergeCell ref="AA12:AB12"/>
    <mergeCell ref="AC12:AD12"/>
    <mergeCell ref="AA13:AB13"/>
    <mergeCell ref="AC13:AD13"/>
    <mergeCell ref="V10:Z10"/>
    <mergeCell ref="V9:Y9"/>
    <mergeCell ref="A9:B10"/>
    <mergeCell ref="A32:B34"/>
    <mergeCell ref="A35:B37"/>
    <mergeCell ref="A38:B40"/>
    <mergeCell ref="AA18:AD40"/>
    <mergeCell ref="A14:B16"/>
    <mergeCell ref="AC14:AD14"/>
    <mergeCell ref="AA15:AB15"/>
    <mergeCell ref="AC15:AD15"/>
    <mergeCell ref="AA16:AB16"/>
    <mergeCell ref="AC16:AD16"/>
    <mergeCell ref="AA14:AB14"/>
    <mergeCell ref="A17:B19"/>
    <mergeCell ref="AA17:AD17"/>
    <mergeCell ref="A20:B22"/>
    <mergeCell ref="A26:B28"/>
    <mergeCell ref="A29:B31"/>
  </mergeCells>
  <dataValidations count="8">
    <dataValidation type="whole" errorStyle="warning" allowBlank="1" showInputMessage="1" showErrorMessage="1" errorTitle="Data Entry Error" error="This UTM Northing seems incorrect." sqref="AA6:AD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W6:Z6">
      <formula1>280000</formula1>
      <formula2>719000</formula2>
    </dataValidation>
    <dataValidation type="whole" errorStyle="warning" allowBlank="1" showInputMessage="1" showErrorMessage="1" errorTitle="Data Entry Error" error="This value seems too high." sqref="AC16:AD16">
      <formula1>0</formula1>
      <formula2>50</formula2>
    </dataValidation>
    <dataValidation type="decimal" errorStyle="warning" allowBlank="1" showInputMessage="1" showErrorMessage="1" errorTitle="Data Entry Error" error="This value seems to high." sqref="AC14:AD15">
      <formula1>0</formula1>
      <formula2>50</formula2>
    </dataValidation>
    <dataValidation type="decimal" errorStyle="warning" allowBlank="1" showInputMessage="1" showErrorMessage="1" errorTitle="Data Entry Error" error="This value seems too high." sqref="X12:Y25 X32:Y34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V11 D10:U40">
      <formula1>1</formula1>
      <formula2>100</formula2>
    </dataValidation>
    <dataValidation type="list" allowBlank="1" showInputMessage="1" showErrorMessage="1" sqref="W12:W40 X42:AC42 U42:V42 AC12:AD12 A11:B40">
      <formula1>TreeSpecies</formula1>
    </dataValidation>
    <dataValidation errorStyle="warning" allowBlank="1" showInputMessage="1" showErrorMessage="1" errorTitle="Integer expected" error="This value is either not an integer or seems too high." sqref="V12:V40"/>
  </dataValidations>
  <pageMargins left="0.70866141732283472" right="0.70866141732283472" top="0.74803149606299213" bottom="0.74803149606299213" header="0.31496062992125984" footer="0.31496062992125984"/>
  <pageSetup scale="119" orientation="portrait" r:id="rId1"/>
  <headerFooter>
    <oddHeader>&amp;L&amp;F&amp;C&amp;A&amp;RPrint Date: &amp;D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F158"/>
  <sheetViews>
    <sheetView zoomScale="150" zoomScaleNormal="150" workbookViewId="0">
      <selection activeCell="V12" sqref="V12"/>
    </sheetView>
  </sheetViews>
  <sheetFormatPr defaultColWidth="2.28515625" defaultRowHeight="9.9499999999999993" customHeight="1"/>
  <cols>
    <col min="1" max="1" width="2.7109375" style="1" customWidth="1"/>
    <col min="2" max="2" width="2.42578125" style="1" customWidth="1"/>
    <col min="3" max="3" width="4.28515625" style="1" customWidth="1"/>
    <col min="4" max="4" width="2.42578125" style="1" customWidth="1"/>
    <col min="5" max="5" width="2.7109375" style="1" customWidth="1"/>
    <col min="6" max="9" width="2.5703125" style="1" customWidth="1"/>
    <col min="10" max="19" width="2.42578125" style="1" bestFit="1" customWidth="1"/>
    <col min="20" max="21" width="2.7109375" style="1" customWidth="1"/>
    <col min="22" max="26" width="2.5703125" style="1" customWidth="1"/>
    <col min="27" max="30" width="2.7109375" style="1" customWidth="1"/>
    <col min="31" max="58" width="2.28515625" style="382"/>
    <col min="59" max="16384" width="2.28515625" style="1"/>
  </cols>
  <sheetData>
    <row r="1" spans="1:58" ht="5.25" customHeight="1">
      <c r="A1" s="603"/>
      <c r="B1" s="604"/>
      <c r="C1" s="604"/>
      <c r="D1" s="604"/>
      <c r="E1" s="604"/>
      <c r="F1" s="604"/>
      <c r="G1" s="601" t="s">
        <v>39</v>
      </c>
      <c r="H1" s="601"/>
      <c r="I1" s="601"/>
      <c r="J1" s="601"/>
      <c r="K1" s="601"/>
      <c r="L1" s="601"/>
      <c r="M1" s="601"/>
      <c r="N1" s="609" t="s">
        <v>473</v>
      </c>
      <c r="O1" s="612"/>
      <c r="P1" s="612"/>
      <c r="Q1" s="612"/>
      <c r="R1" s="612"/>
      <c r="S1" s="612"/>
      <c r="T1" s="612"/>
      <c r="U1" s="612"/>
      <c r="V1" s="612"/>
      <c r="W1" s="612"/>
      <c r="X1" s="278" t="s">
        <v>34</v>
      </c>
      <c r="Y1" s="278" t="s">
        <v>35</v>
      </c>
      <c r="Z1" s="278" t="s">
        <v>36</v>
      </c>
      <c r="AA1" s="609" t="s">
        <v>37</v>
      </c>
      <c r="AB1" s="609"/>
      <c r="AC1" s="609" t="s">
        <v>38</v>
      </c>
      <c r="AD1" s="610"/>
      <c r="AE1" s="383"/>
    </row>
    <row r="2" spans="1:58" ht="9.9499999999999993" customHeight="1">
      <c r="A2" s="605"/>
      <c r="B2" s="606"/>
      <c r="C2" s="606"/>
      <c r="D2" s="606"/>
      <c r="E2" s="606"/>
      <c r="F2" s="606"/>
      <c r="G2" s="602"/>
      <c r="H2" s="602"/>
      <c r="I2" s="602"/>
      <c r="J2" s="602"/>
      <c r="K2" s="602"/>
      <c r="L2" s="602"/>
      <c r="M2" s="602"/>
      <c r="N2" s="611">
        <f>'Plot (1)'!N2:W2</f>
        <v>0</v>
      </c>
      <c r="O2" s="611"/>
      <c r="P2" s="611"/>
      <c r="Q2" s="611"/>
      <c r="R2" s="611"/>
      <c r="S2" s="611"/>
      <c r="T2" s="611"/>
      <c r="U2" s="611"/>
      <c r="V2" s="611"/>
      <c r="W2" s="611"/>
      <c r="X2" s="271">
        <f>'Plot (1)'!X2</f>
        <v>0</v>
      </c>
      <c r="Y2" s="271">
        <f>'Plot (1)'!Y2</f>
        <v>0</v>
      </c>
      <c r="Z2" s="271">
        <f>'Plot (1)'!Z2</f>
        <v>0</v>
      </c>
      <c r="AA2" s="654">
        <v>7</v>
      </c>
      <c r="AB2" s="654"/>
      <c r="AC2" s="654">
        <v>10</v>
      </c>
      <c r="AD2" s="655"/>
      <c r="AE2" s="383"/>
    </row>
    <row r="3" spans="1:58" s="2" customFormat="1" ht="5.25" customHeight="1">
      <c r="A3" s="613" t="s">
        <v>33</v>
      </c>
      <c r="B3" s="574"/>
      <c r="C3" s="574"/>
      <c r="D3" s="574"/>
      <c r="E3" s="574"/>
      <c r="F3" s="574"/>
      <c r="G3" s="574"/>
      <c r="H3" s="573" t="s">
        <v>32</v>
      </c>
      <c r="I3" s="573"/>
      <c r="J3" s="573" t="s">
        <v>31</v>
      </c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3" t="s">
        <v>30</v>
      </c>
      <c r="V3" s="573"/>
      <c r="W3" s="573"/>
      <c r="X3" s="573" t="s">
        <v>28</v>
      </c>
      <c r="Y3" s="573"/>
      <c r="Z3" s="573"/>
      <c r="AA3" s="573" t="s">
        <v>29</v>
      </c>
      <c r="AB3" s="574"/>
      <c r="AC3" s="574"/>
      <c r="AD3" s="575"/>
      <c r="AE3" s="384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393"/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  <c r="BD3" s="393"/>
      <c r="BE3" s="393"/>
      <c r="BF3" s="393"/>
    </row>
    <row r="4" spans="1:58" ht="9.9499999999999993" customHeight="1">
      <c r="A4" s="614">
        <f>'Plot (1)'!A4:G4</f>
        <v>0</v>
      </c>
      <c r="B4" s="558"/>
      <c r="C4" s="558"/>
      <c r="D4" s="558"/>
      <c r="E4" s="558"/>
      <c r="F4" s="558"/>
      <c r="G4" s="558"/>
      <c r="H4" s="563">
        <f>'Plot (1)'!H4:I4</f>
        <v>0</v>
      </c>
      <c r="I4" s="563"/>
      <c r="J4" s="563">
        <f>'Plot (1)'!J4:T4</f>
        <v>0</v>
      </c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>
        <f>'Plot (1)'!U4:W4</f>
        <v>0</v>
      </c>
      <c r="V4" s="563"/>
      <c r="W4" s="563"/>
      <c r="X4" s="563">
        <f>'Plot (1)'!X4:Z4</f>
        <v>0</v>
      </c>
      <c r="Y4" s="563"/>
      <c r="Z4" s="563"/>
      <c r="AA4" s="563">
        <f>'Plot (1)'!AA4:AD4</f>
        <v>0</v>
      </c>
      <c r="AB4" s="563"/>
      <c r="AC4" s="563"/>
      <c r="AD4" s="656"/>
      <c r="AE4" s="383"/>
    </row>
    <row r="5" spans="1:58" ht="5.25" customHeight="1">
      <c r="A5" s="595" t="s">
        <v>14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61" t="s">
        <v>25</v>
      </c>
      <c r="V5" s="562"/>
      <c r="W5" s="573" t="s">
        <v>26</v>
      </c>
      <c r="X5" s="573"/>
      <c r="Y5" s="573"/>
      <c r="Z5" s="573"/>
      <c r="AA5" s="573" t="s">
        <v>27</v>
      </c>
      <c r="AB5" s="574"/>
      <c r="AC5" s="574"/>
      <c r="AD5" s="575"/>
      <c r="AE5" s="383"/>
    </row>
    <row r="6" spans="1:58" ht="9.75" customHeight="1" thickBot="1">
      <c r="A6" s="580"/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657">
        <f>'Plot (1)'!U6:V6</f>
        <v>0</v>
      </c>
      <c r="V6" s="658"/>
      <c r="W6" s="539"/>
      <c r="X6" s="539"/>
      <c r="Y6" s="539"/>
      <c r="Z6" s="539"/>
      <c r="AA6" s="539"/>
      <c r="AB6" s="540"/>
      <c r="AC6" s="540"/>
      <c r="AD6" s="541"/>
      <c r="AE6" s="383"/>
    </row>
    <row r="7" spans="1:58" ht="5.25" customHeight="1">
      <c r="A7" s="597" t="s">
        <v>476</v>
      </c>
      <c r="B7" s="598"/>
      <c r="C7" s="598"/>
      <c r="D7" s="598"/>
      <c r="E7" s="598"/>
      <c r="F7" s="569" t="s">
        <v>11</v>
      </c>
      <c r="G7" s="570"/>
      <c r="H7" s="569" t="s">
        <v>479</v>
      </c>
      <c r="I7" s="570"/>
      <c r="J7" s="582" t="s">
        <v>12</v>
      </c>
      <c r="K7" s="583"/>
      <c r="L7" s="583"/>
      <c r="M7" s="583"/>
      <c r="N7" s="583"/>
      <c r="O7" s="583"/>
      <c r="P7" s="583"/>
      <c r="Q7" s="583"/>
      <c r="R7" s="583"/>
      <c r="S7" s="584"/>
      <c r="T7" s="576" t="s">
        <v>13</v>
      </c>
      <c r="U7" s="577"/>
      <c r="V7" s="591" t="s">
        <v>23</v>
      </c>
      <c r="W7" s="591"/>
      <c r="X7" s="591"/>
      <c r="Y7" s="592"/>
      <c r="Z7" s="586">
        <f>'Plot (1)'!Z7:AD8</f>
        <v>0</v>
      </c>
      <c r="AA7" s="587"/>
      <c r="AB7" s="587"/>
      <c r="AC7" s="587"/>
      <c r="AD7" s="588"/>
      <c r="AE7" s="383"/>
    </row>
    <row r="8" spans="1:58" ht="8.25" customHeight="1" thickBot="1">
      <c r="A8" s="599">
        <v>7</v>
      </c>
      <c r="B8" s="600"/>
      <c r="C8" s="600"/>
      <c r="D8" s="600"/>
      <c r="E8" s="600"/>
      <c r="F8" s="571">
        <f>'Plot (1)'!F8:G8</f>
        <v>0</v>
      </c>
      <c r="G8" s="572"/>
      <c r="H8" s="571">
        <f>'Plot (1)'!H8:I8</f>
        <v>0</v>
      </c>
      <c r="I8" s="572"/>
      <c r="J8" s="652"/>
      <c r="K8" s="653"/>
      <c r="L8" s="653"/>
      <c r="M8" s="653"/>
      <c r="N8" s="653"/>
      <c r="O8" s="653"/>
      <c r="P8" s="567"/>
      <c r="Q8" s="567"/>
      <c r="R8" s="567"/>
      <c r="S8" s="568"/>
      <c r="T8" s="578"/>
      <c r="U8" s="579"/>
      <c r="V8" s="593"/>
      <c r="W8" s="593"/>
      <c r="X8" s="593"/>
      <c r="Y8" s="594"/>
      <c r="Z8" s="589"/>
      <c r="AA8" s="589"/>
      <c r="AB8" s="589"/>
      <c r="AC8" s="589"/>
      <c r="AD8" s="590"/>
      <c r="AE8" s="383"/>
    </row>
    <row r="9" spans="1:58" ht="11.25" customHeight="1" thickBot="1">
      <c r="A9" s="533" t="s">
        <v>2</v>
      </c>
      <c r="B9" s="534"/>
      <c r="C9" s="284" t="s">
        <v>0</v>
      </c>
      <c r="D9" s="431" t="s">
        <v>3</v>
      </c>
      <c r="E9" s="431" t="s">
        <v>4</v>
      </c>
      <c r="F9" s="431" t="s">
        <v>5</v>
      </c>
      <c r="G9" s="432" t="s">
        <v>6</v>
      </c>
      <c r="H9" s="433" t="s">
        <v>7</v>
      </c>
      <c r="I9" s="434" t="s">
        <v>8</v>
      </c>
      <c r="J9" s="435" t="s">
        <v>9</v>
      </c>
      <c r="K9" s="436" t="s">
        <v>10</v>
      </c>
      <c r="L9" s="436" t="s">
        <v>9</v>
      </c>
      <c r="M9" s="436" t="s">
        <v>10</v>
      </c>
      <c r="N9" s="436" t="s">
        <v>9</v>
      </c>
      <c r="O9" s="436" t="s">
        <v>10</v>
      </c>
      <c r="P9" s="436" t="s">
        <v>9</v>
      </c>
      <c r="Q9" s="436" t="s">
        <v>10</v>
      </c>
      <c r="R9" s="436" t="s">
        <v>9</v>
      </c>
      <c r="S9" s="437" t="s">
        <v>10</v>
      </c>
      <c r="T9" s="443" t="s">
        <v>7</v>
      </c>
      <c r="U9" s="467" t="s">
        <v>8</v>
      </c>
      <c r="V9" s="531" t="s">
        <v>24</v>
      </c>
      <c r="W9" s="531"/>
      <c r="X9" s="531"/>
      <c r="Y9" s="532"/>
      <c r="Z9" s="539">
        <f>'Plot (1)'!Z9:AD9</f>
        <v>0</v>
      </c>
      <c r="AA9" s="540"/>
      <c r="AB9" s="540"/>
      <c r="AC9" s="540"/>
      <c r="AD9" s="541"/>
      <c r="AE9" s="383"/>
    </row>
    <row r="10" spans="1:58" ht="9.9499999999999993" customHeight="1" thickBot="1">
      <c r="A10" s="535"/>
      <c r="B10" s="536"/>
      <c r="C10" s="430" t="s">
        <v>1</v>
      </c>
      <c r="D10" s="450">
        <f t="shared" ref="D10:S10" si="0">SUM(D11:D40)</f>
        <v>0</v>
      </c>
      <c r="E10" s="451">
        <f t="shared" si="0"/>
        <v>0</v>
      </c>
      <c r="F10" s="451">
        <f t="shared" si="0"/>
        <v>0</v>
      </c>
      <c r="G10" s="452">
        <f t="shared" si="0"/>
        <v>0</v>
      </c>
      <c r="H10" s="450">
        <f t="shared" si="0"/>
        <v>0</v>
      </c>
      <c r="I10" s="452">
        <f t="shared" si="0"/>
        <v>0</v>
      </c>
      <c r="J10" s="450">
        <f t="shared" si="0"/>
        <v>0</v>
      </c>
      <c r="K10" s="451">
        <f t="shared" si="0"/>
        <v>0</v>
      </c>
      <c r="L10" s="451">
        <f t="shared" si="0"/>
        <v>0</v>
      </c>
      <c r="M10" s="451">
        <f t="shared" si="0"/>
        <v>0</v>
      </c>
      <c r="N10" s="451">
        <f t="shared" si="0"/>
        <v>0</v>
      </c>
      <c r="O10" s="451">
        <f t="shared" si="0"/>
        <v>0</v>
      </c>
      <c r="P10" s="451">
        <f t="shared" si="0"/>
        <v>0</v>
      </c>
      <c r="Q10" s="451">
        <f t="shared" si="0"/>
        <v>0</v>
      </c>
      <c r="R10" s="451">
        <f t="shared" si="0"/>
        <v>0</v>
      </c>
      <c r="S10" s="452">
        <f t="shared" si="0"/>
        <v>0</v>
      </c>
      <c r="T10" s="428">
        <f t="shared" ref="T10:U10" si="1">SUM(T11:T40)</f>
        <v>0</v>
      </c>
      <c r="U10" s="429">
        <f t="shared" si="1"/>
        <v>0</v>
      </c>
      <c r="V10" s="537" t="s">
        <v>730</v>
      </c>
      <c r="W10" s="537"/>
      <c r="X10" s="537"/>
      <c r="Y10" s="537"/>
      <c r="Z10" s="538"/>
      <c r="AA10" s="550" t="s">
        <v>21</v>
      </c>
      <c r="AB10" s="551"/>
      <c r="AC10" s="551"/>
      <c r="AD10" s="552"/>
      <c r="AE10" s="383"/>
    </row>
    <row r="11" spans="1:58" ht="9.9499999999999993" customHeight="1">
      <c r="A11" s="634"/>
      <c r="B11" s="635"/>
      <c r="C11" s="447">
        <v>1</v>
      </c>
      <c r="D11" s="287"/>
      <c r="E11" s="442"/>
      <c r="F11" s="442"/>
      <c r="G11" s="285"/>
      <c r="H11" s="287"/>
      <c r="I11" s="285"/>
      <c r="J11" s="287"/>
      <c r="K11" s="442"/>
      <c r="L11" s="442"/>
      <c r="M11" s="442"/>
      <c r="N11" s="442"/>
      <c r="O11" s="442"/>
      <c r="P11" s="442"/>
      <c r="Q11" s="442"/>
      <c r="R11" s="442"/>
      <c r="S11" s="285"/>
      <c r="T11" s="287"/>
      <c r="U11" s="285"/>
      <c r="V11" s="445" t="s">
        <v>718</v>
      </c>
      <c r="W11" s="7" t="s">
        <v>15</v>
      </c>
      <c r="X11" s="7" t="s">
        <v>16</v>
      </c>
      <c r="Y11" s="7" t="s">
        <v>17</v>
      </c>
      <c r="Z11" s="292" t="s">
        <v>707</v>
      </c>
      <c r="AA11" s="553"/>
      <c r="AB11" s="554"/>
      <c r="AC11" s="554"/>
      <c r="AD11" s="555"/>
      <c r="AE11" s="383"/>
    </row>
    <row r="12" spans="1:58" ht="9.9499999999999993" customHeight="1">
      <c r="A12" s="529"/>
      <c r="B12" s="530"/>
      <c r="C12" s="448">
        <v>2</v>
      </c>
      <c r="D12" s="287"/>
      <c r="E12" s="442"/>
      <c r="F12" s="442"/>
      <c r="G12" s="285"/>
      <c r="H12" s="287"/>
      <c r="I12" s="285"/>
      <c r="J12" s="287"/>
      <c r="K12" s="442"/>
      <c r="L12" s="442"/>
      <c r="M12" s="442"/>
      <c r="N12" s="442"/>
      <c r="O12" s="442"/>
      <c r="P12" s="442"/>
      <c r="Q12" s="442"/>
      <c r="R12" s="442"/>
      <c r="S12" s="285"/>
      <c r="T12" s="287"/>
      <c r="U12" s="285"/>
      <c r="V12" s="441"/>
      <c r="W12" s="515"/>
      <c r="X12" s="526"/>
      <c r="Y12" s="526"/>
      <c r="Z12" s="280"/>
      <c r="AA12" s="556" t="s">
        <v>18</v>
      </c>
      <c r="AB12" s="557"/>
      <c r="AC12" s="542"/>
      <c r="AD12" s="543"/>
      <c r="AE12" s="383"/>
    </row>
    <row r="13" spans="1:58" ht="9.9499999999999993" customHeight="1" thickBot="1">
      <c r="A13" s="636"/>
      <c r="B13" s="637"/>
      <c r="C13" s="449">
        <v>3</v>
      </c>
      <c r="D13" s="288"/>
      <c r="E13" s="444"/>
      <c r="F13" s="444"/>
      <c r="G13" s="286"/>
      <c r="H13" s="288"/>
      <c r="I13" s="286"/>
      <c r="J13" s="288"/>
      <c r="K13" s="444"/>
      <c r="L13" s="444"/>
      <c r="M13" s="444"/>
      <c r="N13" s="444"/>
      <c r="O13" s="444"/>
      <c r="P13" s="444"/>
      <c r="Q13" s="444"/>
      <c r="R13" s="444"/>
      <c r="S13" s="286"/>
      <c r="T13" s="288"/>
      <c r="U13" s="286"/>
      <c r="V13" s="441"/>
      <c r="W13" s="515"/>
      <c r="X13" s="526"/>
      <c r="Y13" s="526"/>
      <c r="Z13" s="280"/>
      <c r="AA13" s="556" t="s">
        <v>16</v>
      </c>
      <c r="AB13" s="557"/>
      <c r="AC13" s="542"/>
      <c r="AD13" s="543"/>
      <c r="AE13" s="383"/>
    </row>
    <row r="14" spans="1:58" ht="9.9499999999999993" customHeight="1">
      <c r="A14" s="634"/>
      <c r="B14" s="635"/>
      <c r="C14" s="460">
        <v>1</v>
      </c>
      <c r="D14" s="461"/>
      <c r="E14" s="462"/>
      <c r="F14" s="462"/>
      <c r="G14" s="463"/>
      <c r="H14" s="461"/>
      <c r="I14" s="463"/>
      <c r="J14" s="461"/>
      <c r="K14" s="462"/>
      <c r="L14" s="462"/>
      <c r="M14" s="462"/>
      <c r="N14" s="462"/>
      <c r="O14" s="462"/>
      <c r="P14" s="462"/>
      <c r="Q14" s="462"/>
      <c r="R14" s="462"/>
      <c r="S14" s="463"/>
      <c r="T14" s="461"/>
      <c r="U14" s="463"/>
      <c r="V14" s="441"/>
      <c r="W14" s="515"/>
      <c r="X14" s="528"/>
      <c r="Y14" s="528"/>
      <c r="Z14" s="281"/>
      <c r="AA14" s="556" t="s">
        <v>19</v>
      </c>
      <c r="AB14" s="557"/>
      <c r="AC14" s="542"/>
      <c r="AD14" s="543"/>
      <c r="AE14" s="383"/>
    </row>
    <row r="15" spans="1:58" ht="9.9499999999999993" customHeight="1">
      <c r="A15" s="529"/>
      <c r="B15" s="530"/>
      <c r="C15" s="448">
        <v>2</v>
      </c>
      <c r="D15" s="287"/>
      <c r="E15" s="442"/>
      <c r="F15" s="442"/>
      <c r="G15" s="285"/>
      <c r="H15" s="287"/>
      <c r="I15" s="285"/>
      <c r="J15" s="287"/>
      <c r="K15" s="442"/>
      <c r="L15" s="442"/>
      <c r="M15" s="442"/>
      <c r="N15" s="442"/>
      <c r="O15" s="442"/>
      <c r="P15" s="442"/>
      <c r="Q15" s="442"/>
      <c r="R15" s="442"/>
      <c r="S15" s="285"/>
      <c r="T15" s="287"/>
      <c r="U15" s="285"/>
      <c r="V15" s="441"/>
      <c r="W15" s="515"/>
      <c r="X15" s="528"/>
      <c r="Y15" s="528"/>
      <c r="Z15" s="281"/>
      <c r="AA15" s="544" t="s">
        <v>20</v>
      </c>
      <c r="AB15" s="545"/>
      <c r="AC15" s="542"/>
      <c r="AD15" s="543"/>
      <c r="AE15" s="383"/>
    </row>
    <row r="16" spans="1:58" ht="9.9499999999999993" customHeight="1" thickBot="1">
      <c r="A16" s="636"/>
      <c r="B16" s="637"/>
      <c r="C16" s="449">
        <v>3</v>
      </c>
      <c r="D16" s="288"/>
      <c r="E16" s="444"/>
      <c r="F16" s="444"/>
      <c r="G16" s="286"/>
      <c r="H16" s="288"/>
      <c r="I16" s="286"/>
      <c r="J16" s="288"/>
      <c r="K16" s="444"/>
      <c r="L16" s="444"/>
      <c r="M16" s="444"/>
      <c r="N16" s="444"/>
      <c r="O16" s="444"/>
      <c r="P16" s="444"/>
      <c r="Q16" s="444"/>
      <c r="R16" s="444"/>
      <c r="S16" s="286"/>
      <c r="T16" s="288"/>
      <c r="U16" s="286"/>
      <c r="V16" s="441"/>
      <c r="W16" s="515"/>
      <c r="X16" s="528"/>
      <c r="Y16" s="528"/>
      <c r="Z16" s="281"/>
      <c r="AA16" s="546" t="s">
        <v>480</v>
      </c>
      <c r="AB16" s="547"/>
      <c r="AC16" s="548"/>
      <c r="AD16" s="549"/>
      <c r="AE16" s="383"/>
    </row>
    <row r="17" spans="1:31" ht="9.9499999999999993" customHeight="1">
      <c r="A17" s="634"/>
      <c r="B17" s="635"/>
      <c r="C17" s="447">
        <v>1</v>
      </c>
      <c r="D17" s="461"/>
      <c r="E17" s="462"/>
      <c r="F17" s="462"/>
      <c r="G17" s="463"/>
      <c r="H17" s="461"/>
      <c r="I17" s="463"/>
      <c r="J17" s="461"/>
      <c r="K17" s="462"/>
      <c r="L17" s="462"/>
      <c r="M17" s="462"/>
      <c r="N17" s="462"/>
      <c r="O17" s="462"/>
      <c r="P17" s="462"/>
      <c r="Q17" s="462"/>
      <c r="R17" s="462"/>
      <c r="S17" s="463"/>
      <c r="T17" s="461"/>
      <c r="U17" s="463"/>
      <c r="V17" s="441"/>
      <c r="W17" s="515"/>
      <c r="X17" s="528"/>
      <c r="Y17" s="528"/>
      <c r="Z17" s="281"/>
      <c r="AA17" s="644" t="s">
        <v>22</v>
      </c>
      <c r="AB17" s="644"/>
      <c r="AC17" s="644"/>
      <c r="AD17" s="645"/>
      <c r="AE17" s="383"/>
    </row>
    <row r="18" spans="1:31" ht="9.9499999999999993" customHeight="1">
      <c r="A18" s="529"/>
      <c r="B18" s="530"/>
      <c r="C18" s="448">
        <v>2</v>
      </c>
      <c r="D18" s="287"/>
      <c r="E18" s="442"/>
      <c r="F18" s="442"/>
      <c r="G18" s="285"/>
      <c r="H18" s="287"/>
      <c r="I18" s="285"/>
      <c r="J18" s="287"/>
      <c r="K18" s="442"/>
      <c r="L18" s="442"/>
      <c r="M18" s="442"/>
      <c r="N18" s="442"/>
      <c r="O18" s="442"/>
      <c r="P18" s="442"/>
      <c r="Q18" s="442"/>
      <c r="R18" s="442"/>
      <c r="S18" s="285"/>
      <c r="T18" s="287"/>
      <c r="U18" s="285"/>
      <c r="V18" s="441"/>
      <c r="W18" s="515"/>
      <c r="X18" s="528"/>
      <c r="Y18" s="528"/>
      <c r="Z18" s="281"/>
      <c r="AA18" s="638"/>
      <c r="AB18" s="638"/>
      <c r="AC18" s="638"/>
      <c r="AD18" s="639"/>
      <c r="AE18" s="383"/>
    </row>
    <row r="19" spans="1:31" ht="9.9499999999999993" customHeight="1" thickBot="1">
      <c r="A19" s="636"/>
      <c r="B19" s="637"/>
      <c r="C19" s="449">
        <v>3</v>
      </c>
      <c r="D19" s="288"/>
      <c r="E19" s="444"/>
      <c r="F19" s="444"/>
      <c r="G19" s="286"/>
      <c r="H19" s="288"/>
      <c r="I19" s="286"/>
      <c r="J19" s="288"/>
      <c r="K19" s="444"/>
      <c r="L19" s="444"/>
      <c r="M19" s="444"/>
      <c r="N19" s="444"/>
      <c r="O19" s="444"/>
      <c r="P19" s="444"/>
      <c r="Q19" s="444"/>
      <c r="R19" s="444"/>
      <c r="S19" s="286"/>
      <c r="T19" s="288"/>
      <c r="U19" s="286"/>
      <c r="V19" s="441"/>
      <c r="W19" s="515"/>
      <c r="X19" s="528"/>
      <c r="Y19" s="528"/>
      <c r="Z19" s="281"/>
      <c r="AA19" s="640"/>
      <c r="AB19" s="640"/>
      <c r="AC19" s="640"/>
      <c r="AD19" s="641"/>
      <c r="AE19" s="383"/>
    </row>
    <row r="20" spans="1:31" ht="9.9499999999999993" customHeight="1">
      <c r="A20" s="659"/>
      <c r="B20" s="660"/>
      <c r="C20" s="447">
        <v>1</v>
      </c>
      <c r="D20" s="461"/>
      <c r="E20" s="462"/>
      <c r="F20" s="462"/>
      <c r="G20" s="463"/>
      <c r="H20" s="461"/>
      <c r="I20" s="463"/>
      <c r="J20" s="461"/>
      <c r="K20" s="462"/>
      <c r="L20" s="462"/>
      <c r="M20" s="462"/>
      <c r="N20" s="462"/>
      <c r="O20" s="462"/>
      <c r="P20" s="462"/>
      <c r="Q20" s="462"/>
      <c r="R20" s="462"/>
      <c r="S20" s="463"/>
      <c r="T20" s="461"/>
      <c r="U20" s="463"/>
      <c r="V20" s="441"/>
      <c r="W20" s="442"/>
      <c r="X20" s="526"/>
      <c r="Y20" s="526"/>
      <c r="Z20" s="280"/>
      <c r="AA20" s="640"/>
      <c r="AB20" s="640"/>
      <c r="AC20" s="640"/>
      <c r="AD20" s="641"/>
      <c r="AE20" s="383"/>
    </row>
    <row r="21" spans="1:31" ht="9.9499999999999993" customHeight="1">
      <c r="A21" s="648"/>
      <c r="B21" s="649"/>
      <c r="C21" s="448">
        <v>2</v>
      </c>
      <c r="D21" s="287"/>
      <c r="E21" s="442"/>
      <c r="F21" s="442"/>
      <c r="G21" s="285"/>
      <c r="H21" s="287"/>
      <c r="I21" s="285"/>
      <c r="J21" s="287"/>
      <c r="K21" s="442"/>
      <c r="L21" s="442"/>
      <c r="M21" s="442"/>
      <c r="N21" s="442"/>
      <c r="O21" s="442"/>
      <c r="P21" s="442"/>
      <c r="Q21" s="442"/>
      <c r="R21" s="442"/>
      <c r="S21" s="285"/>
      <c r="T21" s="287"/>
      <c r="U21" s="285"/>
      <c r="V21" s="441"/>
      <c r="W21" s="442"/>
      <c r="X21" s="526"/>
      <c r="Y21" s="526"/>
      <c r="Z21" s="280"/>
      <c r="AA21" s="640"/>
      <c r="AB21" s="640"/>
      <c r="AC21" s="640"/>
      <c r="AD21" s="641"/>
      <c r="AE21" s="383"/>
    </row>
    <row r="22" spans="1:31" ht="9.9499999999999993" customHeight="1" thickBot="1">
      <c r="A22" s="661"/>
      <c r="B22" s="662"/>
      <c r="C22" s="449">
        <v>3</v>
      </c>
      <c r="D22" s="288"/>
      <c r="E22" s="444"/>
      <c r="F22" s="444"/>
      <c r="G22" s="286"/>
      <c r="H22" s="288"/>
      <c r="I22" s="286"/>
      <c r="J22" s="288"/>
      <c r="K22" s="444"/>
      <c r="L22" s="444"/>
      <c r="M22" s="444"/>
      <c r="N22" s="444"/>
      <c r="O22" s="444"/>
      <c r="P22" s="444"/>
      <c r="Q22" s="444"/>
      <c r="R22" s="444"/>
      <c r="S22" s="286"/>
      <c r="T22" s="288"/>
      <c r="U22" s="286"/>
      <c r="V22" s="441"/>
      <c r="W22" s="442"/>
      <c r="X22" s="526"/>
      <c r="Y22" s="526"/>
      <c r="Z22" s="280"/>
      <c r="AA22" s="640"/>
      <c r="AB22" s="640"/>
      <c r="AC22" s="640"/>
      <c r="AD22" s="641"/>
      <c r="AE22" s="383"/>
    </row>
    <row r="23" spans="1:31" ht="9.9499999999999993" customHeight="1">
      <c r="A23" s="634"/>
      <c r="B23" s="635"/>
      <c r="C23" s="447">
        <v>1</v>
      </c>
      <c r="D23" s="461"/>
      <c r="E23" s="462"/>
      <c r="F23" s="462"/>
      <c r="G23" s="463"/>
      <c r="H23" s="461"/>
      <c r="I23" s="463"/>
      <c r="J23" s="461"/>
      <c r="K23" s="462"/>
      <c r="L23" s="462"/>
      <c r="M23" s="462"/>
      <c r="N23" s="462"/>
      <c r="O23" s="462"/>
      <c r="P23" s="462"/>
      <c r="Q23" s="462"/>
      <c r="R23" s="462"/>
      <c r="S23" s="463"/>
      <c r="T23" s="461"/>
      <c r="U23" s="463"/>
      <c r="V23" s="441"/>
      <c r="W23" s="442"/>
      <c r="X23" s="526"/>
      <c r="Y23" s="526"/>
      <c r="Z23" s="280"/>
      <c r="AA23" s="640"/>
      <c r="AB23" s="640"/>
      <c r="AC23" s="640"/>
      <c r="AD23" s="641"/>
      <c r="AE23" s="383"/>
    </row>
    <row r="24" spans="1:31" ht="9.9499999999999993" customHeight="1">
      <c r="A24" s="529"/>
      <c r="B24" s="530"/>
      <c r="C24" s="448">
        <v>2</v>
      </c>
      <c r="D24" s="287"/>
      <c r="E24" s="442"/>
      <c r="F24" s="442"/>
      <c r="G24" s="285"/>
      <c r="H24" s="287"/>
      <c r="I24" s="285"/>
      <c r="J24" s="287"/>
      <c r="K24" s="442"/>
      <c r="L24" s="442"/>
      <c r="M24" s="442"/>
      <c r="N24" s="442"/>
      <c r="O24" s="442"/>
      <c r="P24" s="442"/>
      <c r="Q24" s="442"/>
      <c r="R24" s="442"/>
      <c r="S24" s="285"/>
      <c r="T24" s="287"/>
      <c r="U24" s="285"/>
      <c r="V24" s="441"/>
      <c r="W24" s="442"/>
      <c r="X24" s="526"/>
      <c r="Y24" s="526"/>
      <c r="Z24" s="280"/>
      <c r="AA24" s="640"/>
      <c r="AB24" s="640"/>
      <c r="AC24" s="640"/>
      <c r="AD24" s="641"/>
      <c r="AE24" s="383"/>
    </row>
    <row r="25" spans="1:31" ht="9.9499999999999993" customHeight="1" thickBot="1">
      <c r="A25" s="636"/>
      <c r="B25" s="637"/>
      <c r="C25" s="449">
        <v>3</v>
      </c>
      <c r="D25" s="288"/>
      <c r="E25" s="444"/>
      <c r="F25" s="444"/>
      <c r="G25" s="286"/>
      <c r="H25" s="288"/>
      <c r="I25" s="286"/>
      <c r="J25" s="288"/>
      <c r="K25" s="444"/>
      <c r="L25" s="444"/>
      <c r="M25" s="444"/>
      <c r="N25" s="444"/>
      <c r="O25" s="444"/>
      <c r="P25" s="444"/>
      <c r="Q25" s="444"/>
      <c r="R25" s="444"/>
      <c r="S25" s="286"/>
      <c r="T25" s="288"/>
      <c r="U25" s="286"/>
      <c r="V25" s="441"/>
      <c r="W25" s="442"/>
      <c r="X25" s="526"/>
      <c r="Y25" s="526"/>
      <c r="Z25" s="280"/>
      <c r="AA25" s="640"/>
      <c r="AB25" s="640"/>
      <c r="AC25" s="640"/>
      <c r="AD25" s="641"/>
      <c r="AE25" s="383"/>
    </row>
    <row r="26" spans="1:31" ht="9.75" customHeight="1">
      <c r="A26" s="634"/>
      <c r="B26" s="635"/>
      <c r="C26" s="447">
        <v>1</v>
      </c>
      <c r="D26" s="461"/>
      <c r="E26" s="462"/>
      <c r="F26" s="462"/>
      <c r="G26" s="463"/>
      <c r="H26" s="461"/>
      <c r="I26" s="463"/>
      <c r="J26" s="461"/>
      <c r="K26" s="462"/>
      <c r="L26" s="462"/>
      <c r="M26" s="462"/>
      <c r="N26" s="462"/>
      <c r="O26" s="462"/>
      <c r="P26" s="462"/>
      <c r="Q26" s="462"/>
      <c r="R26" s="462"/>
      <c r="S26" s="463"/>
      <c r="T26" s="461"/>
      <c r="U26" s="463"/>
      <c r="V26" s="441"/>
      <c r="W26" s="442"/>
      <c r="X26" s="526"/>
      <c r="Y26" s="526"/>
      <c r="Z26" s="280"/>
      <c r="AA26" s="640"/>
      <c r="AB26" s="640"/>
      <c r="AC26" s="640"/>
      <c r="AD26" s="641"/>
      <c r="AE26" s="383"/>
    </row>
    <row r="27" spans="1:31" ht="9.9499999999999993" customHeight="1">
      <c r="A27" s="529"/>
      <c r="B27" s="530"/>
      <c r="C27" s="448">
        <v>2</v>
      </c>
      <c r="D27" s="287"/>
      <c r="E27" s="442"/>
      <c r="F27" s="442"/>
      <c r="G27" s="285"/>
      <c r="H27" s="287"/>
      <c r="I27" s="285"/>
      <c r="J27" s="287"/>
      <c r="K27" s="442"/>
      <c r="L27" s="442"/>
      <c r="M27" s="442"/>
      <c r="N27" s="442"/>
      <c r="O27" s="442"/>
      <c r="P27" s="442"/>
      <c r="Q27" s="442"/>
      <c r="R27" s="442"/>
      <c r="S27" s="285"/>
      <c r="T27" s="287"/>
      <c r="U27" s="285"/>
      <c r="V27" s="441"/>
      <c r="W27" s="442"/>
      <c r="X27" s="526"/>
      <c r="Y27" s="526"/>
      <c r="Z27" s="280"/>
      <c r="AA27" s="640"/>
      <c r="AB27" s="640"/>
      <c r="AC27" s="640"/>
      <c r="AD27" s="641"/>
      <c r="AE27" s="383"/>
    </row>
    <row r="28" spans="1:31" ht="9.9499999999999993" customHeight="1" thickBot="1">
      <c r="A28" s="636"/>
      <c r="B28" s="637"/>
      <c r="C28" s="449">
        <v>3</v>
      </c>
      <c r="D28" s="288"/>
      <c r="E28" s="444"/>
      <c r="F28" s="444"/>
      <c r="G28" s="286"/>
      <c r="H28" s="288"/>
      <c r="I28" s="286"/>
      <c r="J28" s="288"/>
      <c r="K28" s="444"/>
      <c r="L28" s="444"/>
      <c r="M28" s="444"/>
      <c r="N28" s="444"/>
      <c r="O28" s="444"/>
      <c r="P28" s="444"/>
      <c r="Q28" s="444"/>
      <c r="R28" s="444"/>
      <c r="S28" s="286"/>
      <c r="T28" s="288"/>
      <c r="U28" s="286"/>
      <c r="V28" s="441"/>
      <c r="W28" s="442"/>
      <c r="X28" s="526"/>
      <c r="Y28" s="526"/>
      <c r="Z28" s="280"/>
      <c r="AA28" s="640"/>
      <c r="AB28" s="640"/>
      <c r="AC28" s="640"/>
      <c r="AD28" s="641"/>
      <c r="AE28" s="383"/>
    </row>
    <row r="29" spans="1:31" ht="9.9499999999999993" customHeight="1">
      <c r="A29" s="634"/>
      <c r="B29" s="635"/>
      <c r="C29" s="447">
        <v>1</v>
      </c>
      <c r="D29" s="461"/>
      <c r="E29" s="462"/>
      <c r="F29" s="462"/>
      <c r="G29" s="463"/>
      <c r="H29" s="461"/>
      <c r="I29" s="463"/>
      <c r="J29" s="461"/>
      <c r="K29" s="462"/>
      <c r="L29" s="462"/>
      <c r="M29" s="462"/>
      <c r="N29" s="462"/>
      <c r="O29" s="462"/>
      <c r="P29" s="462"/>
      <c r="Q29" s="462"/>
      <c r="R29" s="462"/>
      <c r="S29" s="463"/>
      <c r="T29" s="461"/>
      <c r="U29" s="463"/>
      <c r="V29" s="441"/>
      <c r="W29" s="442"/>
      <c r="X29" s="526"/>
      <c r="Y29" s="526"/>
      <c r="Z29" s="280"/>
      <c r="AA29" s="640"/>
      <c r="AB29" s="640"/>
      <c r="AC29" s="640"/>
      <c r="AD29" s="641"/>
      <c r="AE29" s="383"/>
    </row>
    <row r="30" spans="1:31" ht="9.9499999999999993" customHeight="1">
      <c r="A30" s="529"/>
      <c r="B30" s="530"/>
      <c r="C30" s="448">
        <v>2</v>
      </c>
      <c r="D30" s="287"/>
      <c r="E30" s="442"/>
      <c r="F30" s="442"/>
      <c r="G30" s="285"/>
      <c r="H30" s="287"/>
      <c r="I30" s="285"/>
      <c r="J30" s="287"/>
      <c r="K30" s="442"/>
      <c r="L30" s="442"/>
      <c r="M30" s="442"/>
      <c r="N30" s="442"/>
      <c r="O30" s="442"/>
      <c r="P30" s="442"/>
      <c r="Q30" s="442"/>
      <c r="R30" s="442"/>
      <c r="S30" s="285"/>
      <c r="T30" s="287"/>
      <c r="U30" s="285"/>
      <c r="V30" s="441"/>
      <c r="W30" s="442"/>
      <c r="X30" s="526"/>
      <c r="Y30" s="526"/>
      <c r="Z30" s="280"/>
      <c r="AA30" s="640"/>
      <c r="AB30" s="640"/>
      <c r="AC30" s="640"/>
      <c r="AD30" s="641"/>
      <c r="AE30" s="383"/>
    </row>
    <row r="31" spans="1:31" ht="9.9499999999999993" customHeight="1" thickBot="1">
      <c r="A31" s="636"/>
      <c r="B31" s="637"/>
      <c r="C31" s="449">
        <v>3</v>
      </c>
      <c r="D31" s="288"/>
      <c r="E31" s="444"/>
      <c r="F31" s="444"/>
      <c r="G31" s="286"/>
      <c r="H31" s="288"/>
      <c r="I31" s="286"/>
      <c r="J31" s="288"/>
      <c r="K31" s="444"/>
      <c r="L31" s="444"/>
      <c r="M31" s="444"/>
      <c r="N31" s="444"/>
      <c r="O31" s="444"/>
      <c r="P31" s="444"/>
      <c r="Q31" s="444"/>
      <c r="R31" s="444"/>
      <c r="S31" s="286"/>
      <c r="T31" s="288"/>
      <c r="U31" s="286"/>
      <c r="V31" s="441"/>
      <c r="W31" s="442"/>
      <c r="X31" s="526"/>
      <c r="Y31" s="526"/>
      <c r="Z31" s="280"/>
      <c r="AA31" s="640"/>
      <c r="AB31" s="640"/>
      <c r="AC31" s="640"/>
      <c r="AD31" s="641"/>
      <c r="AE31" s="394"/>
    </row>
    <row r="32" spans="1:31" ht="9.9499999999999993" customHeight="1">
      <c r="A32" s="634"/>
      <c r="B32" s="635"/>
      <c r="C32" s="447">
        <v>1</v>
      </c>
      <c r="D32" s="461"/>
      <c r="E32" s="462"/>
      <c r="F32" s="462"/>
      <c r="G32" s="463"/>
      <c r="H32" s="461"/>
      <c r="I32" s="463"/>
      <c r="J32" s="461"/>
      <c r="K32" s="462"/>
      <c r="L32" s="462"/>
      <c r="M32" s="462"/>
      <c r="N32" s="462"/>
      <c r="O32" s="462"/>
      <c r="P32" s="462"/>
      <c r="Q32" s="462"/>
      <c r="R32" s="462"/>
      <c r="S32" s="463"/>
      <c r="T32" s="461"/>
      <c r="U32" s="463"/>
      <c r="V32" s="441"/>
      <c r="W32" s="442"/>
      <c r="X32" s="526"/>
      <c r="Y32" s="526"/>
      <c r="Z32" s="280"/>
      <c r="AA32" s="640"/>
      <c r="AB32" s="640"/>
      <c r="AC32" s="640"/>
      <c r="AD32" s="641"/>
      <c r="AE32" s="383"/>
    </row>
    <row r="33" spans="1:31" ht="9.9499999999999993" customHeight="1">
      <c r="A33" s="529"/>
      <c r="B33" s="530"/>
      <c r="C33" s="448">
        <v>2</v>
      </c>
      <c r="D33" s="287"/>
      <c r="E33" s="442"/>
      <c r="F33" s="442"/>
      <c r="G33" s="285"/>
      <c r="H33" s="287"/>
      <c r="I33" s="285"/>
      <c r="J33" s="287"/>
      <c r="K33" s="442"/>
      <c r="L33" s="442"/>
      <c r="M33" s="442"/>
      <c r="N33" s="442"/>
      <c r="O33" s="442"/>
      <c r="P33" s="442"/>
      <c r="Q33" s="442"/>
      <c r="R33" s="442"/>
      <c r="S33" s="285"/>
      <c r="T33" s="287"/>
      <c r="U33" s="285"/>
      <c r="V33" s="441"/>
      <c r="W33" s="442"/>
      <c r="X33" s="526"/>
      <c r="Y33" s="526"/>
      <c r="Z33" s="280"/>
      <c r="AA33" s="640"/>
      <c r="AB33" s="640"/>
      <c r="AC33" s="640"/>
      <c r="AD33" s="641"/>
      <c r="AE33" s="383"/>
    </row>
    <row r="34" spans="1:31" ht="9.9499999999999993" customHeight="1" thickBot="1">
      <c r="A34" s="636"/>
      <c r="B34" s="637"/>
      <c r="C34" s="449">
        <v>3</v>
      </c>
      <c r="D34" s="288"/>
      <c r="E34" s="444"/>
      <c r="F34" s="444"/>
      <c r="G34" s="286"/>
      <c r="H34" s="288"/>
      <c r="I34" s="286"/>
      <c r="J34" s="288"/>
      <c r="K34" s="444"/>
      <c r="L34" s="444"/>
      <c r="M34" s="444"/>
      <c r="N34" s="444"/>
      <c r="O34" s="444"/>
      <c r="P34" s="444"/>
      <c r="Q34" s="444"/>
      <c r="R34" s="444"/>
      <c r="S34" s="286"/>
      <c r="T34" s="288"/>
      <c r="U34" s="286"/>
      <c r="V34" s="441"/>
      <c r="W34" s="442"/>
      <c r="X34" s="526"/>
      <c r="Y34" s="526"/>
      <c r="Z34" s="280"/>
      <c r="AA34" s="640"/>
      <c r="AB34" s="640"/>
      <c r="AC34" s="640"/>
      <c r="AD34" s="641"/>
      <c r="AE34" s="383"/>
    </row>
    <row r="35" spans="1:31" ht="9.75" customHeight="1">
      <c r="A35" s="634"/>
      <c r="B35" s="635"/>
      <c r="C35" s="447">
        <v>1</v>
      </c>
      <c r="D35" s="461"/>
      <c r="E35" s="462"/>
      <c r="F35" s="462"/>
      <c r="G35" s="463"/>
      <c r="H35" s="461"/>
      <c r="I35" s="463"/>
      <c r="J35" s="461"/>
      <c r="K35" s="462"/>
      <c r="L35" s="462"/>
      <c r="M35" s="462"/>
      <c r="N35" s="462"/>
      <c r="O35" s="462"/>
      <c r="P35" s="462"/>
      <c r="Q35" s="462"/>
      <c r="R35" s="462"/>
      <c r="S35" s="463"/>
      <c r="T35" s="461"/>
      <c r="U35" s="463"/>
      <c r="V35" s="441"/>
      <c r="W35" s="442"/>
      <c r="X35" s="526"/>
      <c r="Y35" s="526"/>
      <c r="Z35" s="280"/>
      <c r="AA35" s="640"/>
      <c r="AB35" s="640"/>
      <c r="AC35" s="640"/>
      <c r="AD35" s="641"/>
      <c r="AE35" s="383"/>
    </row>
    <row r="36" spans="1:31" ht="9.9499999999999993" customHeight="1">
      <c r="A36" s="529"/>
      <c r="B36" s="530"/>
      <c r="C36" s="448">
        <v>2</v>
      </c>
      <c r="D36" s="287"/>
      <c r="E36" s="442"/>
      <c r="F36" s="442"/>
      <c r="G36" s="285"/>
      <c r="H36" s="287"/>
      <c r="I36" s="285"/>
      <c r="J36" s="287"/>
      <c r="K36" s="442"/>
      <c r="L36" s="442"/>
      <c r="M36" s="442"/>
      <c r="N36" s="442"/>
      <c r="O36" s="442"/>
      <c r="P36" s="442"/>
      <c r="Q36" s="442"/>
      <c r="R36" s="442"/>
      <c r="S36" s="285"/>
      <c r="T36" s="287"/>
      <c r="U36" s="285"/>
      <c r="V36" s="441"/>
      <c r="W36" s="442"/>
      <c r="X36" s="526"/>
      <c r="Y36" s="526"/>
      <c r="Z36" s="280"/>
      <c r="AA36" s="640"/>
      <c r="AB36" s="640"/>
      <c r="AC36" s="640"/>
      <c r="AD36" s="641"/>
      <c r="AE36" s="383"/>
    </row>
    <row r="37" spans="1:31" ht="9.9499999999999993" customHeight="1" thickBot="1">
      <c r="A37" s="636"/>
      <c r="B37" s="637"/>
      <c r="C37" s="449">
        <v>3</v>
      </c>
      <c r="D37" s="288"/>
      <c r="E37" s="444"/>
      <c r="F37" s="444"/>
      <c r="G37" s="286"/>
      <c r="H37" s="288"/>
      <c r="I37" s="286"/>
      <c r="J37" s="288"/>
      <c r="K37" s="444"/>
      <c r="L37" s="444"/>
      <c r="M37" s="444"/>
      <c r="N37" s="444"/>
      <c r="O37" s="444"/>
      <c r="P37" s="444"/>
      <c r="Q37" s="444"/>
      <c r="R37" s="444"/>
      <c r="S37" s="286"/>
      <c r="T37" s="288"/>
      <c r="U37" s="286"/>
      <c r="V37" s="441"/>
      <c r="W37" s="442"/>
      <c r="X37" s="526"/>
      <c r="Y37" s="526"/>
      <c r="Z37" s="280"/>
      <c r="AA37" s="640"/>
      <c r="AB37" s="640"/>
      <c r="AC37" s="640"/>
      <c r="AD37" s="641"/>
      <c r="AE37" s="383"/>
    </row>
    <row r="38" spans="1:31" ht="9.9499999999999993" customHeight="1">
      <c r="A38" s="634"/>
      <c r="B38" s="635"/>
      <c r="C38" s="447">
        <v>1</v>
      </c>
      <c r="D38" s="461"/>
      <c r="E38" s="462"/>
      <c r="F38" s="462"/>
      <c r="G38" s="463"/>
      <c r="H38" s="461"/>
      <c r="I38" s="463"/>
      <c r="J38" s="461"/>
      <c r="K38" s="462"/>
      <c r="L38" s="462"/>
      <c r="M38" s="462"/>
      <c r="N38" s="462"/>
      <c r="O38" s="462"/>
      <c r="P38" s="462"/>
      <c r="Q38" s="462"/>
      <c r="R38" s="462"/>
      <c r="S38" s="463"/>
      <c r="T38" s="461"/>
      <c r="U38" s="463"/>
      <c r="V38" s="441"/>
      <c r="W38" s="442"/>
      <c r="X38" s="526"/>
      <c r="Y38" s="526"/>
      <c r="Z38" s="280"/>
      <c r="AA38" s="640"/>
      <c r="AB38" s="640"/>
      <c r="AC38" s="640"/>
      <c r="AD38" s="641"/>
      <c r="AE38" s="383"/>
    </row>
    <row r="39" spans="1:31" ht="9.9499999999999993" customHeight="1">
      <c r="A39" s="529"/>
      <c r="B39" s="530"/>
      <c r="C39" s="448">
        <v>2</v>
      </c>
      <c r="D39" s="287"/>
      <c r="E39" s="442"/>
      <c r="F39" s="442"/>
      <c r="G39" s="285"/>
      <c r="H39" s="287"/>
      <c r="I39" s="285"/>
      <c r="J39" s="287"/>
      <c r="K39" s="442"/>
      <c r="L39" s="442"/>
      <c r="M39" s="442"/>
      <c r="N39" s="442"/>
      <c r="O39" s="442"/>
      <c r="P39" s="442"/>
      <c r="Q39" s="442"/>
      <c r="R39" s="442"/>
      <c r="S39" s="285"/>
      <c r="T39" s="287"/>
      <c r="U39" s="285"/>
      <c r="V39" s="441"/>
      <c r="W39" s="442"/>
      <c r="X39" s="526"/>
      <c r="Y39" s="526"/>
      <c r="Z39" s="280"/>
      <c r="AA39" s="640"/>
      <c r="AB39" s="640"/>
      <c r="AC39" s="640"/>
      <c r="AD39" s="641"/>
      <c r="AE39" s="383"/>
    </row>
    <row r="40" spans="1:31" ht="9.9499999999999993" customHeight="1" thickBot="1">
      <c r="A40" s="636"/>
      <c r="B40" s="637"/>
      <c r="C40" s="449">
        <v>3</v>
      </c>
      <c r="D40" s="288"/>
      <c r="E40" s="444"/>
      <c r="F40" s="444"/>
      <c r="G40" s="286"/>
      <c r="H40" s="288"/>
      <c r="I40" s="286"/>
      <c r="J40" s="288"/>
      <c r="K40" s="444"/>
      <c r="L40" s="444"/>
      <c r="M40" s="444"/>
      <c r="N40" s="444"/>
      <c r="O40" s="444"/>
      <c r="P40" s="444"/>
      <c r="Q40" s="444"/>
      <c r="R40" s="444"/>
      <c r="S40" s="286"/>
      <c r="T40" s="288"/>
      <c r="U40" s="286"/>
      <c r="V40" s="283"/>
      <c r="W40" s="444"/>
      <c r="X40" s="527"/>
      <c r="Y40" s="527"/>
      <c r="Z40" s="282"/>
      <c r="AA40" s="642"/>
      <c r="AB40" s="642"/>
      <c r="AC40" s="642"/>
      <c r="AD40" s="643"/>
      <c r="AE40" s="394"/>
    </row>
    <row r="41" spans="1:31" ht="5.25" customHeight="1">
      <c r="A41" s="620" t="s">
        <v>474</v>
      </c>
      <c r="B41" s="621"/>
      <c r="C41" s="621"/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2"/>
      <c r="T41" s="632" t="s">
        <v>40</v>
      </c>
      <c r="U41" s="598"/>
      <c r="V41" s="633"/>
      <c r="W41" s="633"/>
      <c r="X41" s="633"/>
      <c r="Y41" s="633"/>
      <c r="Z41" s="616" t="s">
        <v>475</v>
      </c>
      <c r="AA41" s="616"/>
      <c r="AB41" s="616"/>
      <c r="AC41" s="617"/>
      <c r="AD41" s="618" t="s">
        <v>46</v>
      </c>
      <c r="AE41" s="394"/>
    </row>
    <row r="42" spans="1:31" ht="9.9499999999999993" customHeight="1">
      <c r="A42" s="623"/>
      <c r="B42" s="624"/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5"/>
      <c r="T42" s="289" t="s">
        <v>44</v>
      </c>
      <c r="U42" s="630"/>
      <c r="V42" s="631"/>
      <c r="W42" s="8" t="s">
        <v>45</v>
      </c>
      <c r="X42" s="563"/>
      <c r="Y42" s="563"/>
      <c r="Z42" s="272"/>
      <c r="AA42" s="272"/>
      <c r="AB42" s="272"/>
      <c r="AC42" s="290"/>
      <c r="AD42" s="619"/>
    </row>
    <row r="43" spans="1:31" ht="9.9499999999999993" customHeight="1">
      <c r="A43" s="626"/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M43" s="624"/>
      <c r="N43" s="624"/>
      <c r="O43" s="624"/>
      <c r="P43" s="624"/>
      <c r="Q43" s="624"/>
      <c r="R43" s="624"/>
      <c r="S43" s="625"/>
      <c r="T43" s="291" t="s">
        <v>41</v>
      </c>
      <c r="U43" s="7" t="s">
        <v>42</v>
      </c>
      <c r="V43" s="7" t="s">
        <v>43</v>
      </c>
      <c r="W43" s="7" t="s">
        <v>41</v>
      </c>
      <c r="X43" s="7" t="s">
        <v>42</v>
      </c>
      <c r="Y43" s="7" t="s">
        <v>43</v>
      </c>
      <c r="Z43" s="7" t="s">
        <v>41</v>
      </c>
      <c r="AA43" s="7" t="s">
        <v>41</v>
      </c>
      <c r="AB43" s="7" t="s">
        <v>41</v>
      </c>
      <c r="AC43" s="292" t="s">
        <v>41</v>
      </c>
      <c r="AD43" s="296" t="s">
        <v>41</v>
      </c>
    </row>
    <row r="44" spans="1:31" ht="9.9499999999999993" customHeight="1" thickBot="1">
      <c r="A44" s="627"/>
      <c r="B44" s="628"/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9"/>
      <c r="T44" s="293"/>
      <c r="U44" s="294"/>
      <c r="V44" s="294"/>
      <c r="W44" s="294"/>
      <c r="X44" s="294"/>
      <c r="Y44" s="294"/>
      <c r="Z44" s="294"/>
      <c r="AA44" s="294"/>
      <c r="AB44" s="294"/>
      <c r="AC44" s="295"/>
      <c r="AD44" s="297"/>
    </row>
    <row r="45" spans="1:31" s="382" customFormat="1" ht="9.9499999999999993" customHeight="1"/>
    <row r="46" spans="1:31" s="382" customFormat="1" ht="9.9499999999999993" customHeight="1"/>
    <row r="47" spans="1:31" s="382" customFormat="1" ht="9.9499999999999993" customHeight="1"/>
    <row r="48" spans="1:31" s="382" customFormat="1" ht="9.9499999999999993" customHeight="1"/>
    <row r="49" s="382" customFormat="1" ht="9.9499999999999993" customHeight="1"/>
    <row r="50" s="382" customFormat="1" ht="9.9499999999999993" customHeight="1"/>
    <row r="51" s="382" customFormat="1" ht="9.9499999999999993" customHeight="1"/>
    <row r="52" s="382" customFormat="1" ht="9.9499999999999993" customHeight="1"/>
    <row r="53" s="382" customFormat="1" ht="9.9499999999999993" customHeight="1"/>
    <row r="54" s="382" customFormat="1" ht="9.9499999999999993" customHeight="1"/>
    <row r="55" s="382" customFormat="1" ht="9.9499999999999993" customHeight="1"/>
    <row r="56" s="382" customFormat="1" ht="9.9499999999999993" customHeight="1"/>
    <row r="57" s="382" customFormat="1" ht="9.9499999999999993" customHeight="1"/>
    <row r="58" s="382" customFormat="1" ht="9.9499999999999993" customHeight="1"/>
    <row r="59" s="382" customFormat="1" ht="9.9499999999999993" customHeight="1"/>
    <row r="60" s="382" customFormat="1" ht="9.9499999999999993" customHeight="1"/>
    <row r="61" s="382" customFormat="1" ht="9.9499999999999993" customHeight="1"/>
    <row r="62" s="382" customFormat="1" ht="9.9499999999999993" customHeight="1"/>
    <row r="63" s="382" customFormat="1" ht="9.9499999999999993" customHeight="1"/>
    <row r="64" s="382" customFormat="1" ht="9.9499999999999993" customHeight="1"/>
    <row r="65" s="382" customFormat="1" ht="9.9499999999999993" customHeight="1"/>
    <row r="66" s="382" customFormat="1" ht="9.9499999999999993" customHeight="1"/>
    <row r="67" s="382" customFormat="1" ht="9.9499999999999993" customHeight="1"/>
    <row r="68" s="382" customFormat="1" ht="9.9499999999999993" customHeight="1"/>
    <row r="69" s="382" customFormat="1" ht="9.9499999999999993" customHeight="1"/>
    <row r="70" s="382" customFormat="1" ht="9.9499999999999993" customHeight="1"/>
    <row r="71" s="382" customFormat="1" ht="9.9499999999999993" customHeight="1"/>
    <row r="72" s="382" customFormat="1" ht="9.9499999999999993" customHeight="1"/>
    <row r="73" s="382" customFormat="1" ht="9.9499999999999993" customHeight="1"/>
    <row r="74" s="382" customFormat="1" ht="9.9499999999999993" customHeight="1"/>
    <row r="75" s="382" customFormat="1" ht="9.9499999999999993" customHeight="1"/>
    <row r="76" s="382" customFormat="1" ht="9.9499999999999993" customHeight="1"/>
    <row r="77" s="382" customFormat="1" ht="9.9499999999999993" customHeight="1"/>
    <row r="78" s="382" customFormat="1" ht="9.9499999999999993" customHeight="1"/>
    <row r="79" s="382" customFormat="1" ht="9.9499999999999993" customHeight="1"/>
    <row r="80" s="382" customFormat="1" ht="9.9499999999999993" customHeight="1"/>
    <row r="81" s="382" customFormat="1" ht="9.9499999999999993" customHeight="1"/>
    <row r="82" s="382" customFormat="1" ht="9.9499999999999993" customHeight="1"/>
    <row r="83" s="382" customFormat="1" ht="9.9499999999999993" customHeight="1"/>
    <row r="84" s="382" customFormat="1" ht="9.9499999999999993" customHeight="1"/>
    <row r="85" s="382" customFormat="1" ht="9.9499999999999993" customHeight="1"/>
    <row r="86" s="382" customFormat="1" ht="9.9499999999999993" customHeight="1"/>
    <row r="87" s="382" customFormat="1" ht="9.9499999999999993" customHeight="1"/>
    <row r="88" s="382" customFormat="1" ht="9.9499999999999993" customHeight="1"/>
    <row r="89" s="382" customFormat="1" ht="9.9499999999999993" customHeight="1"/>
    <row r="90" s="382" customFormat="1" ht="9.9499999999999993" customHeight="1"/>
    <row r="91" s="382" customFormat="1" ht="9.9499999999999993" customHeight="1"/>
    <row r="92" s="382" customFormat="1" ht="9.9499999999999993" customHeight="1"/>
    <row r="93" s="382" customFormat="1" ht="9.9499999999999993" customHeight="1"/>
    <row r="94" s="382" customFormat="1" ht="9.9499999999999993" customHeight="1"/>
    <row r="95" s="382" customFormat="1" ht="9.9499999999999993" customHeight="1"/>
    <row r="96" s="382" customFormat="1" ht="9.9499999999999993" customHeight="1"/>
    <row r="97" s="382" customFormat="1" ht="9.9499999999999993" customHeight="1"/>
    <row r="98" s="382" customFormat="1" ht="9.9499999999999993" customHeight="1"/>
    <row r="99" s="382" customFormat="1" ht="9.9499999999999993" customHeight="1"/>
    <row r="100" s="382" customFormat="1" ht="9.9499999999999993" customHeight="1"/>
    <row r="101" s="382" customFormat="1" ht="9.9499999999999993" customHeight="1"/>
    <row r="102" s="382" customFormat="1" ht="9.9499999999999993" customHeight="1"/>
    <row r="103" s="382" customFormat="1" ht="9.9499999999999993" customHeight="1"/>
    <row r="104" s="382" customFormat="1" ht="9.9499999999999993" customHeight="1"/>
    <row r="105" s="382" customFormat="1" ht="9.9499999999999993" customHeight="1"/>
    <row r="106" s="382" customFormat="1" ht="9.9499999999999993" customHeight="1"/>
    <row r="107" s="382" customFormat="1" ht="9.9499999999999993" customHeight="1"/>
    <row r="108" s="382" customFormat="1" ht="9.9499999999999993" customHeight="1"/>
    <row r="109" s="382" customFormat="1" ht="9.9499999999999993" customHeight="1"/>
    <row r="110" s="382" customFormat="1" ht="9.9499999999999993" customHeight="1"/>
    <row r="111" s="382" customFormat="1" ht="9.9499999999999993" customHeight="1"/>
    <row r="112" s="382" customFormat="1" ht="9.9499999999999993" customHeight="1"/>
    <row r="113" s="382" customFormat="1" ht="9.9499999999999993" customHeight="1"/>
    <row r="114" s="382" customFormat="1" ht="9.9499999999999993" customHeight="1"/>
    <row r="115" s="382" customFormat="1" ht="9.9499999999999993" customHeight="1"/>
    <row r="116" s="382" customFormat="1" ht="9.9499999999999993" customHeight="1"/>
    <row r="117" s="382" customFormat="1" ht="9.9499999999999993" customHeight="1"/>
    <row r="118" s="382" customFormat="1" ht="9.9499999999999993" customHeight="1"/>
    <row r="119" s="382" customFormat="1" ht="9.9499999999999993" customHeight="1"/>
    <row r="120" s="382" customFormat="1" ht="9.9499999999999993" customHeight="1"/>
    <row r="121" s="382" customFormat="1" ht="9.9499999999999993" customHeight="1"/>
    <row r="122" s="382" customFormat="1" ht="9.9499999999999993" customHeight="1"/>
    <row r="123" s="382" customFormat="1" ht="9.9499999999999993" customHeight="1"/>
    <row r="124" s="382" customFormat="1" ht="9.9499999999999993" customHeight="1"/>
    <row r="125" s="382" customFormat="1" ht="9.9499999999999993" customHeight="1"/>
    <row r="126" s="382" customFormat="1" ht="9.9499999999999993" customHeight="1"/>
    <row r="127" s="382" customFormat="1" ht="9.9499999999999993" customHeight="1"/>
    <row r="128" s="382" customFormat="1" ht="9.9499999999999993" customHeight="1"/>
    <row r="129" s="382" customFormat="1" ht="9.9499999999999993" customHeight="1"/>
    <row r="130" s="382" customFormat="1" ht="9.9499999999999993" customHeight="1"/>
    <row r="131" s="382" customFormat="1" ht="9.9499999999999993" customHeight="1"/>
    <row r="132" s="382" customFormat="1" ht="9.9499999999999993" customHeight="1"/>
    <row r="133" s="382" customFormat="1" ht="9.9499999999999993" customHeight="1"/>
    <row r="134" s="382" customFormat="1" ht="9.9499999999999993" customHeight="1"/>
    <row r="135" s="382" customFormat="1" ht="9.9499999999999993" customHeight="1"/>
    <row r="136" s="382" customFormat="1" ht="9.9499999999999993" customHeight="1"/>
    <row r="137" s="382" customFormat="1" ht="9.9499999999999993" customHeight="1"/>
    <row r="138" s="382" customFormat="1" ht="9.9499999999999993" customHeight="1"/>
    <row r="139" s="382" customFormat="1" ht="9.9499999999999993" customHeight="1"/>
    <row r="140" s="382" customFormat="1" ht="9.9499999999999993" customHeight="1"/>
    <row r="141" s="382" customFormat="1" ht="9.9499999999999993" customHeight="1"/>
    <row r="142" s="382" customFormat="1" ht="9.9499999999999993" customHeight="1"/>
    <row r="143" s="382" customFormat="1" ht="9.9499999999999993" customHeight="1"/>
    <row r="144" s="382" customFormat="1" ht="9.9499999999999993" customHeight="1"/>
    <row r="145" s="382" customFormat="1" ht="9.9499999999999993" customHeight="1"/>
    <row r="146" s="382" customFormat="1" ht="9.9499999999999993" customHeight="1"/>
    <row r="147" s="382" customFormat="1" ht="9.9499999999999993" customHeight="1"/>
    <row r="148" s="382" customFormat="1" ht="9.9499999999999993" customHeight="1"/>
    <row r="149" s="382" customFormat="1" ht="9.9499999999999993" customHeight="1"/>
    <row r="150" s="382" customFormat="1" ht="9.9499999999999993" customHeight="1"/>
    <row r="151" s="382" customFormat="1" ht="9.9499999999999993" customHeight="1"/>
    <row r="152" s="382" customFormat="1" ht="9.9499999999999993" customHeight="1"/>
    <row r="153" s="382" customFormat="1" ht="9.9499999999999993" customHeight="1"/>
    <row r="154" s="382" customFormat="1" ht="9.9499999999999993" customHeight="1"/>
    <row r="155" s="382" customFormat="1" ht="9.9499999999999993" customHeight="1"/>
    <row r="156" s="382" customFormat="1" ht="9.9499999999999993" customHeight="1"/>
    <row r="157" s="382" customFormat="1" ht="9.9499999999999993" customHeight="1"/>
    <row r="158" s="382" customFormat="1" ht="9.9499999999999993" customHeight="1"/>
  </sheetData>
  <sheetProtection selectLockedCells="1"/>
  <mergeCells count="77">
    <mergeCell ref="A41:S41"/>
    <mergeCell ref="T41:Y41"/>
    <mergeCell ref="Z41:AC41"/>
    <mergeCell ref="AD41:AD42"/>
    <mergeCell ref="A42:S44"/>
    <mergeCell ref="U42:V42"/>
    <mergeCell ref="X42:Y42"/>
    <mergeCell ref="A1:F2"/>
    <mergeCell ref="G1:M2"/>
    <mergeCell ref="N1:W1"/>
    <mergeCell ref="AA1:AB1"/>
    <mergeCell ref="AC1:AD1"/>
    <mergeCell ref="N2:W2"/>
    <mergeCell ref="AA2:AB2"/>
    <mergeCell ref="AC2:AD2"/>
    <mergeCell ref="AA4:AD4"/>
    <mergeCell ref="A3:G3"/>
    <mergeCell ref="H3:I3"/>
    <mergeCell ref="J3:T3"/>
    <mergeCell ref="U3:W3"/>
    <mergeCell ref="X3:Z3"/>
    <mergeCell ref="AA3:AD3"/>
    <mergeCell ref="A4:G4"/>
    <mergeCell ref="H4:I4"/>
    <mergeCell ref="J4:T4"/>
    <mergeCell ref="U4:W4"/>
    <mergeCell ref="X4:Z4"/>
    <mergeCell ref="A5:T5"/>
    <mergeCell ref="U5:V5"/>
    <mergeCell ref="W5:Z5"/>
    <mergeCell ref="AA5:AD5"/>
    <mergeCell ref="A6:T6"/>
    <mergeCell ref="U6:V6"/>
    <mergeCell ref="W6:Z6"/>
    <mergeCell ref="AA6:AD6"/>
    <mergeCell ref="Z7:AD8"/>
    <mergeCell ref="A8:E8"/>
    <mergeCell ref="J8:K8"/>
    <mergeCell ref="L8:M8"/>
    <mergeCell ref="N8:O8"/>
    <mergeCell ref="P8:Q8"/>
    <mergeCell ref="R8:S8"/>
    <mergeCell ref="A7:E7"/>
    <mergeCell ref="J7:S7"/>
    <mergeCell ref="T7:U8"/>
    <mergeCell ref="F7:G7"/>
    <mergeCell ref="H7:I7"/>
    <mergeCell ref="F8:G8"/>
    <mergeCell ref="H8:I8"/>
    <mergeCell ref="V7:Y8"/>
    <mergeCell ref="A23:B25"/>
    <mergeCell ref="Z9:AD9"/>
    <mergeCell ref="AA10:AD11"/>
    <mergeCell ref="A11:B13"/>
    <mergeCell ref="AA12:AB12"/>
    <mergeCell ref="AC12:AD12"/>
    <mergeCell ref="AA13:AB13"/>
    <mergeCell ref="AC13:AD13"/>
    <mergeCell ref="V10:Z10"/>
    <mergeCell ref="V9:Y9"/>
    <mergeCell ref="A9:B10"/>
    <mergeCell ref="A32:B34"/>
    <mergeCell ref="A35:B37"/>
    <mergeCell ref="A38:B40"/>
    <mergeCell ref="AA18:AD40"/>
    <mergeCell ref="A14:B16"/>
    <mergeCell ref="AC14:AD14"/>
    <mergeCell ref="AA15:AB15"/>
    <mergeCell ref="AC15:AD15"/>
    <mergeCell ref="AA16:AB16"/>
    <mergeCell ref="AC16:AD16"/>
    <mergeCell ref="AA14:AB14"/>
    <mergeCell ref="A17:B19"/>
    <mergeCell ref="AA17:AD17"/>
    <mergeCell ref="A20:B22"/>
    <mergeCell ref="A26:B28"/>
    <mergeCell ref="A29:B31"/>
  </mergeCells>
  <dataValidations count="8">
    <dataValidation type="whole" errorStyle="warning" allowBlank="1" showInputMessage="1" showErrorMessage="1" errorTitle="Data Entry Error" error="This UTM Northing seems incorrect." sqref="AA6:AD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W6:Z6">
      <formula1>280000</formula1>
      <formula2>719000</formula2>
    </dataValidation>
    <dataValidation type="whole" errorStyle="warning" allowBlank="1" showInputMessage="1" showErrorMessage="1" errorTitle="Data Entry Error" error="This value seems too high." sqref="AC16:AD16">
      <formula1>0</formula1>
      <formula2>50</formula2>
    </dataValidation>
    <dataValidation type="decimal" errorStyle="warning" allowBlank="1" showInputMessage="1" showErrorMessage="1" errorTitle="Data Entry Error" error="This value seems to high." sqref="AC14:AD15">
      <formula1>0</formula1>
      <formula2>50</formula2>
    </dataValidation>
    <dataValidation type="decimal" errorStyle="warning" allowBlank="1" showInputMessage="1" showErrorMessage="1" errorTitle="Data Entry Error" error="This value seems too high." sqref="X12:Y25 X32:Y34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V11 D10:U40">
      <formula1>1</formula1>
      <formula2>100</formula2>
    </dataValidation>
    <dataValidation type="list" allowBlank="1" showInputMessage="1" showErrorMessage="1" sqref="W12:W40 X42:AC42 U42:V42 AC12:AD12 A11:B40">
      <formula1>TreeSpecies</formula1>
    </dataValidation>
    <dataValidation errorStyle="warning" allowBlank="1" showInputMessage="1" showErrorMessage="1" errorTitle="Integer expected" error="This value is either not an integer or seems too high." sqref="V12:V40"/>
  </dataValidations>
  <pageMargins left="0.70866141732283472" right="0.70866141732283472" top="0.74803149606299213" bottom="0.74803149606299213" header="0.31496062992125984" footer="0.31496062992125984"/>
  <pageSetup scale="120" orientation="portrait" r:id="rId1"/>
  <headerFooter>
    <oddHeader>&amp;L&amp;F&amp;C&amp;A&amp;RPrint Date: &amp;D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F158"/>
  <sheetViews>
    <sheetView zoomScale="150" zoomScaleNormal="150" workbookViewId="0">
      <selection activeCell="V12" sqref="V12"/>
    </sheetView>
  </sheetViews>
  <sheetFormatPr defaultColWidth="2.28515625" defaultRowHeight="9.9499999999999993" customHeight="1"/>
  <cols>
    <col min="1" max="1" width="2.7109375" style="1" customWidth="1"/>
    <col min="2" max="2" width="2.42578125" style="1" customWidth="1"/>
    <col min="3" max="3" width="4.28515625" style="1" customWidth="1"/>
    <col min="4" max="4" width="2.42578125" style="1" customWidth="1"/>
    <col min="5" max="5" width="2.7109375" style="1" customWidth="1"/>
    <col min="6" max="9" width="2.5703125" style="1" customWidth="1"/>
    <col min="10" max="19" width="2.42578125" style="1" bestFit="1" customWidth="1"/>
    <col min="20" max="21" width="2.7109375" style="1" customWidth="1"/>
    <col min="22" max="26" width="2.5703125" style="1" customWidth="1"/>
    <col min="27" max="30" width="2.7109375" style="1" customWidth="1"/>
    <col min="31" max="58" width="2.28515625" style="382"/>
    <col min="59" max="16384" width="2.28515625" style="1"/>
  </cols>
  <sheetData>
    <row r="1" spans="1:58" ht="5.25" customHeight="1">
      <c r="A1" s="603"/>
      <c r="B1" s="604"/>
      <c r="C1" s="604"/>
      <c r="D1" s="604"/>
      <c r="E1" s="604"/>
      <c r="F1" s="604"/>
      <c r="G1" s="601" t="s">
        <v>39</v>
      </c>
      <c r="H1" s="601"/>
      <c r="I1" s="601"/>
      <c r="J1" s="601"/>
      <c r="K1" s="601"/>
      <c r="L1" s="601"/>
      <c r="M1" s="601"/>
      <c r="N1" s="609" t="s">
        <v>473</v>
      </c>
      <c r="O1" s="612"/>
      <c r="P1" s="612"/>
      <c r="Q1" s="612"/>
      <c r="R1" s="612"/>
      <c r="S1" s="612"/>
      <c r="T1" s="612"/>
      <c r="U1" s="612"/>
      <c r="V1" s="612"/>
      <c r="W1" s="612"/>
      <c r="X1" s="278" t="s">
        <v>34</v>
      </c>
      <c r="Y1" s="278" t="s">
        <v>35</v>
      </c>
      <c r="Z1" s="278" t="s">
        <v>36</v>
      </c>
      <c r="AA1" s="609" t="s">
        <v>37</v>
      </c>
      <c r="AB1" s="609"/>
      <c r="AC1" s="609" t="s">
        <v>38</v>
      </c>
      <c r="AD1" s="610"/>
      <c r="AE1" s="383"/>
    </row>
    <row r="2" spans="1:58" ht="9.9499999999999993" customHeight="1">
      <c r="A2" s="605"/>
      <c r="B2" s="606"/>
      <c r="C2" s="606"/>
      <c r="D2" s="606"/>
      <c r="E2" s="606"/>
      <c r="F2" s="606"/>
      <c r="G2" s="602"/>
      <c r="H2" s="602"/>
      <c r="I2" s="602"/>
      <c r="J2" s="602"/>
      <c r="K2" s="602"/>
      <c r="L2" s="602"/>
      <c r="M2" s="602"/>
      <c r="N2" s="611">
        <f>'Plot (1)'!N2:W2</f>
        <v>0</v>
      </c>
      <c r="O2" s="611"/>
      <c r="P2" s="611"/>
      <c r="Q2" s="611"/>
      <c r="R2" s="611"/>
      <c r="S2" s="611"/>
      <c r="T2" s="611"/>
      <c r="U2" s="611"/>
      <c r="V2" s="611"/>
      <c r="W2" s="611"/>
      <c r="X2" s="271">
        <f>'Plot (1)'!X2</f>
        <v>0</v>
      </c>
      <c r="Y2" s="271">
        <f>'Plot (1)'!Y2</f>
        <v>0</v>
      </c>
      <c r="Z2" s="271">
        <f>'Plot (1)'!Z2</f>
        <v>0</v>
      </c>
      <c r="AA2" s="654">
        <v>8</v>
      </c>
      <c r="AB2" s="654"/>
      <c r="AC2" s="654">
        <v>10</v>
      </c>
      <c r="AD2" s="655"/>
      <c r="AE2" s="383"/>
    </row>
    <row r="3" spans="1:58" s="2" customFormat="1" ht="5.25" customHeight="1">
      <c r="A3" s="613" t="s">
        <v>33</v>
      </c>
      <c r="B3" s="574"/>
      <c r="C3" s="574"/>
      <c r="D3" s="574"/>
      <c r="E3" s="574"/>
      <c r="F3" s="574"/>
      <c r="G3" s="574"/>
      <c r="H3" s="573" t="s">
        <v>32</v>
      </c>
      <c r="I3" s="573"/>
      <c r="J3" s="573" t="s">
        <v>31</v>
      </c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3" t="s">
        <v>30</v>
      </c>
      <c r="V3" s="573"/>
      <c r="W3" s="573"/>
      <c r="X3" s="573" t="s">
        <v>28</v>
      </c>
      <c r="Y3" s="573"/>
      <c r="Z3" s="573"/>
      <c r="AA3" s="573" t="s">
        <v>29</v>
      </c>
      <c r="AB3" s="574"/>
      <c r="AC3" s="574"/>
      <c r="AD3" s="575"/>
      <c r="AE3" s="384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393"/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  <c r="BD3" s="393"/>
      <c r="BE3" s="393"/>
      <c r="BF3" s="393"/>
    </row>
    <row r="4" spans="1:58" ht="9.9499999999999993" customHeight="1">
      <c r="A4" s="614">
        <f>'Plot (1)'!A4:G4</f>
        <v>0</v>
      </c>
      <c r="B4" s="558"/>
      <c r="C4" s="558"/>
      <c r="D4" s="558"/>
      <c r="E4" s="558"/>
      <c r="F4" s="558"/>
      <c r="G4" s="558"/>
      <c r="H4" s="563">
        <f>'Plot (1)'!H4:I4</f>
        <v>0</v>
      </c>
      <c r="I4" s="563"/>
      <c r="J4" s="563">
        <f>'Plot (1)'!J4:T4</f>
        <v>0</v>
      </c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>
        <f>'Plot (1)'!U4:W4</f>
        <v>0</v>
      </c>
      <c r="V4" s="563"/>
      <c r="W4" s="563"/>
      <c r="X4" s="563">
        <f>'Plot (1)'!X4:Z4</f>
        <v>0</v>
      </c>
      <c r="Y4" s="563"/>
      <c r="Z4" s="563"/>
      <c r="AA4" s="563">
        <f>'Plot (1)'!AA4:AD4</f>
        <v>0</v>
      </c>
      <c r="AB4" s="563"/>
      <c r="AC4" s="563"/>
      <c r="AD4" s="656"/>
      <c r="AE4" s="383"/>
    </row>
    <row r="5" spans="1:58" ht="5.25" customHeight="1">
      <c r="A5" s="595" t="s">
        <v>14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61" t="s">
        <v>25</v>
      </c>
      <c r="V5" s="562"/>
      <c r="W5" s="573" t="s">
        <v>26</v>
      </c>
      <c r="X5" s="573"/>
      <c r="Y5" s="573"/>
      <c r="Z5" s="573"/>
      <c r="AA5" s="573" t="s">
        <v>27</v>
      </c>
      <c r="AB5" s="574"/>
      <c r="AC5" s="574"/>
      <c r="AD5" s="575"/>
      <c r="AE5" s="383"/>
    </row>
    <row r="6" spans="1:58" ht="9.75" customHeight="1" thickBot="1">
      <c r="A6" s="580"/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657">
        <f>'Plot (1)'!U6:V6</f>
        <v>0</v>
      </c>
      <c r="V6" s="658"/>
      <c r="W6" s="539"/>
      <c r="X6" s="539"/>
      <c r="Y6" s="539"/>
      <c r="Z6" s="539"/>
      <c r="AA6" s="539"/>
      <c r="AB6" s="540"/>
      <c r="AC6" s="540"/>
      <c r="AD6" s="541"/>
      <c r="AE6" s="383"/>
    </row>
    <row r="7" spans="1:58" ht="5.25" customHeight="1">
      <c r="A7" s="597" t="s">
        <v>476</v>
      </c>
      <c r="B7" s="598"/>
      <c r="C7" s="598"/>
      <c r="D7" s="598"/>
      <c r="E7" s="598"/>
      <c r="F7" s="569" t="s">
        <v>11</v>
      </c>
      <c r="G7" s="570"/>
      <c r="H7" s="569" t="s">
        <v>479</v>
      </c>
      <c r="I7" s="570"/>
      <c r="J7" s="582" t="s">
        <v>12</v>
      </c>
      <c r="K7" s="583"/>
      <c r="L7" s="583"/>
      <c r="M7" s="583"/>
      <c r="N7" s="583"/>
      <c r="O7" s="583"/>
      <c r="P7" s="583"/>
      <c r="Q7" s="583"/>
      <c r="R7" s="583"/>
      <c r="S7" s="584"/>
      <c r="T7" s="576" t="s">
        <v>13</v>
      </c>
      <c r="U7" s="577"/>
      <c r="V7" s="591" t="s">
        <v>23</v>
      </c>
      <c r="W7" s="591"/>
      <c r="X7" s="591"/>
      <c r="Y7" s="592"/>
      <c r="Z7" s="586">
        <f>'Plot (1)'!Z7:AD8</f>
        <v>0</v>
      </c>
      <c r="AA7" s="587"/>
      <c r="AB7" s="587"/>
      <c r="AC7" s="587"/>
      <c r="AD7" s="588"/>
      <c r="AE7" s="383"/>
    </row>
    <row r="8" spans="1:58" ht="8.25" customHeight="1" thickBot="1">
      <c r="A8" s="599">
        <v>8</v>
      </c>
      <c r="B8" s="600"/>
      <c r="C8" s="600"/>
      <c r="D8" s="600"/>
      <c r="E8" s="600"/>
      <c r="F8" s="571">
        <f>'Plot (1)'!F8:G8</f>
        <v>0</v>
      </c>
      <c r="G8" s="572"/>
      <c r="H8" s="571">
        <f>'Plot (1)'!H8:I8</f>
        <v>0</v>
      </c>
      <c r="I8" s="572"/>
      <c r="J8" s="652"/>
      <c r="K8" s="653"/>
      <c r="L8" s="653"/>
      <c r="M8" s="653"/>
      <c r="N8" s="653"/>
      <c r="O8" s="653"/>
      <c r="P8" s="567"/>
      <c r="Q8" s="567"/>
      <c r="R8" s="567"/>
      <c r="S8" s="568"/>
      <c r="T8" s="578"/>
      <c r="U8" s="579"/>
      <c r="V8" s="593"/>
      <c r="W8" s="593"/>
      <c r="X8" s="593"/>
      <c r="Y8" s="594"/>
      <c r="Z8" s="589"/>
      <c r="AA8" s="589"/>
      <c r="AB8" s="589"/>
      <c r="AC8" s="589"/>
      <c r="AD8" s="590"/>
      <c r="AE8" s="383"/>
    </row>
    <row r="9" spans="1:58" ht="11.25" customHeight="1" thickBot="1">
      <c r="A9" s="533" t="s">
        <v>2</v>
      </c>
      <c r="B9" s="534"/>
      <c r="C9" s="284" t="s">
        <v>0</v>
      </c>
      <c r="D9" s="431" t="s">
        <v>3</v>
      </c>
      <c r="E9" s="431" t="s">
        <v>4</v>
      </c>
      <c r="F9" s="431" t="s">
        <v>5</v>
      </c>
      <c r="G9" s="432" t="s">
        <v>6</v>
      </c>
      <c r="H9" s="433" t="s">
        <v>7</v>
      </c>
      <c r="I9" s="434" t="s">
        <v>8</v>
      </c>
      <c r="J9" s="435" t="s">
        <v>9</v>
      </c>
      <c r="K9" s="436" t="s">
        <v>10</v>
      </c>
      <c r="L9" s="436" t="s">
        <v>9</v>
      </c>
      <c r="M9" s="436" t="s">
        <v>10</v>
      </c>
      <c r="N9" s="436" t="s">
        <v>9</v>
      </c>
      <c r="O9" s="436" t="s">
        <v>10</v>
      </c>
      <c r="P9" s="436" t="s">
        <v>9</v>
      </c>
      <c r="Q9" s="436" t="s">
        <v>10</v>
      </c>
      <c r="R9" s="436" t="s">
        <v>9</v>
      </c>
      <c r="S9" s="437" t="s">
        <v>10</v>
      </c>
      <c r="T9" s="443" t="s">
        <v>7</v>
      </c>
      <c r="U9" s="467" t="s">
        <v>8</v>
      </c>
      <c r="V9" s="531" t="s">
        <v>24</v>
      </c>
      <c r="W9" s="531"/>
      <c r="X9" s="531"/>
      <c r="Y9" s="532"/>
      <c r="Z9" s="539">
        <f>'Plot (1)'!Z9:AD9</f>
        <v>0</v>
      </c>
      <c r="AA9" s="540"/>
      <c r="AB9" s="540"/>
      <c r="AC9" s="540"/>
      <c r="AD9" s="541"/>
      <c r="AE9" s="383"/>
    </row>
    <row r="10" spans="1:58" ht="9.9499999999999993" customHeight="1" thickBot="1">
      <c r="A10" s="535"/>
      <c r="B10" s="536"/>
      <c r="C10" s="430" t="s">
        <v>1</v>
      </c>
      <c r="D10" s="450">
        <f t="shared" ref="D10:S10" si="0">SUM(D11:D40)</f>
        <v>0</v>
      </c>
      <c r="E10" s="451">
        <f t="shared" si="0"/>
        <v>0</v>
      </c>
      <c r="F10" s="451">
        <f t="shared" si="0"/>
        <v>0</v>
      </c>
      <c r="G10" s="452">
        <f t="shared" si="0"/>
        <v>0</v>
      </c>
      <c r="H10" s="450">
        <f t="shared" si="0"/>
        <v>0</v>
      </c>
      <c r="I10" s="452">
        <f t="shared" si="0"/>
        <v>0</v>
      </c>
      <c r="J10" s="450">
        <f t="shared" si="0"/>
        <v>0</v>
      </c>
      <c r="K10" s="451">
        <f t="shared" si="0"/>
        <v>0</v>
      </c>
      <c r="L10" s="451">
        <f t="shared" si="0"/>
        <v>0</v>
      </c>
      <c r="M10" s="451">
        <f t="shared" si="0"/>
        <v>0</v>
      </c>
      <c r="N10" s="451">
        <f t="shared" si="0"/>
        <v>0</v>
      </c>
      <c r="O10" s="451">
        <f t="shared" si="0"/>
        <v>0</v>
      </c>
      <c r="P10" s="451">
        <f t="shared" si="0"/>
        <v>0</v>
      </c>
      <c r="Q10" s="451">
        <f t="shared" si="0"/>
        <v>0</v>
      </c>
      <c r="R10" s="451">
        <f t="shared" si="0"/>
        <v>0</v>
      </c>
      <c r="S10" s="452">
        <f t="shared" si="0"/>
        <v>0</v>
      </c>
      <c r="T10" s="428">
        <f t="shared" ref="T10:U10" si="1">SUM(T11:T40)</f>
        <v>0</v>
      </c>
      <c r="U10" s="429">
        <f t="shared" si="1"/>
        <v>0</v>
      </c>
      <c r="V10" s="537" t="s">
        <v>730</v>
      </c>
      <c r="W10" s="537"/>
      <c r="X10" s="537"/>
      <c r="Y10" s="537"/>
      <c r="Z10" s="538"/>
      <c r="AA10" s="550" t="s">
        <v>21</v>
      </c>
      <c r="AB10" s="551"/>
      <c r="AC10" s="551"/>
      <c r="AD10" s="552"/>
      <c r="AE10" s="383"/>
    </row>
    <row r="11" spans="1:58" ht="9.9499999999999993" customHeight="1">
      <c r="A11" s="634"/>
      <c r="B11" s="635"/>
      <c r="C11" s="447">
        <v>1</v>
      </c>
      <c r="D11" s="287"/>
      <c r="E11" s="442"/>
      <c r="F11" s="442"/>
      <c r="G11" s="285"/>
      <c r="H11" s="287"/>
      <c r="I11" s="285"/>
      <c r="J11" s="287"/>
      <c r="K11" s="442"/>
      <c r="L11" s="442"/>
      <c r="M11" s="442"/>
      <c r="N11" s="442"/>
      <c r="O11" s="442"/>
      <c r="P11" s="442"/>
      <c r="Q11" s="442"/>
      <c r="R11" s="442"/>
      <c r="S11" s="285"/>
      <c r="T11" s="287"/>
      <c r="U11" s="285"/>
      <c r="V11" s="445" t="s">
        <v>718</v>
      </c>
      <c r="W11" s="7" t="s">
        <v>15</v>
      </c>
      <c r="X11" s="7" t="s">
        <v>16</v>
      </c>
      <c r="Y11" s="7" t="s">
        <v>17</v>
      </c>
      <c r="Z11" s="292" t="s">
        <v>707</v>
      </c>
      <c r="AA11" s="553"/>
      <c r="AB11" s="554"/>
      <c r="AC11" s="554"/>
      <c r="AD11" s="555"/>
      <c r="AE11" s="383"/>
    </row>
    <row r="12" spans="1:58" ht="9.9499999999999993" customHeight="1">
      <c r="A12" s="529"/>
      <c r="B12" s="530"/>
      <c r="C12" s="448">
        <v>2</v>
      </c>
      <c r="D12" s="287"/>
      <c r="E12" s="442"/>
      <c r="F12" s="442"/>
      <c r="G12" s="285"/>
      <c r="H12" s="287"/>
      <c r="I12" s="285"/>
      <c r="J12" s="287"/>
      <c r="K12" s="442"/>
      <c r="L12" s="442"/>
      <c r="M12" s="442"/>
      <c r="N12" s="442"/>
      <c r="O12" s="442"/>
      <c r="P12" s="442"/>
      <c r="Q12" s="442"/>
      <c r="R12" s="442"/>
      <c r="S12" s="285"/>
      <c r="T12" s="287"/>
      <c r="U12" s="285"/>
      <c r="V12" s="441"/>
      <c r="W12" s="515"/>
      <c r="X12" s="526"/>
      <c r="Y12" s="526"/>
      <c r="Z12" s="280"/>
      <c r="AA12" s="556" t="s">
        <v>18</v>
      </c>
      <c r="AB12" s="557"/>
      <c r="AC12" s="542"/>
      <c r="AD12" s="543"/>
      <c r="AE12" s="383"/>
    </row>
    <row r="13" spans="1:58" ht="9.9499999999999993" customHeight="1" thickBot="1">
      <c r="A13" s="636"/>
      <c r="B13" s="637"/>
      <c r="C13" s="449">
        <v>3</v>
      </c>
      <c r="D13" s="288"/>
      <c r="E13" s="444"/>
      <c r="F13" s="444"/>
      <c r="G13" s="286"/>
      <c r="H13" s="288"/>
      <c r="I13" s="286"/>
      <c r="J13" s="288"/>
      <c r="K13" s="444"/>
      <c r="L13" s="444"/>
      <c r="M13" s="444"/>
      <c r="N13" s="444"/>
      <c r="O13" s="444"/>
      <c r="P13" s="444"/>
      <c r="Q13" s="444"/>
      <c r="R13" s="444"/>
      <c r="S13" s="286"/>
      <c r="T13" s="288"/>
      <c r="U13" s="286"/>
      <c r="V13" s="441"/>
      <c r="W13" s="515"/>
      <c r="X13" s="526"/>
      <c r="Y13" s="526"/>
      <c r="Z13" s="280"/>
      <c r="AA13" s="556" t="s">
        <v>16</v>
      </c>
      <c r="AB13" s="557"/>
      <c r="AC13" s="542"/>
      <c r="AD13" s="543"/>
      <c r="AE13" s="383"/>
    </row>
    <row r="14" spans="1:58" ht="9.9499999999999993" customHeight="1">
      <c r="A14" s="634"/>
      <c r="B14" s="635"/>
      <c r="C14" s="460">
        <v>1</v>
      </c>
      <c r="D14" s="461"/>
      <c r="E14" s="462"/>
      <c r="F14" s="462"/>
      <c r="G14" s="463"/>
      <c r="H14" s="461"/>
      <c r="I14" s="463"/>
      <c r="J14" s="461"/>
      <c r="K14" s="462"/>
      <c r="L14" s="462"/>
      <c r="M14" s="462"/>
      <c r="N14" s="462"/>
      <c r="O14" s="462"/>
      <c r="P14" s="462"/>
      <c r="Q14" s="462"/>
      <c r="R14" s="462"/>
      <c r="S14" s="463"/>
      <c r="T14" s="461"/>
      <c r="U14" s="463"/>
      <c r="V14" s="441"/>
      <c r="W14" s="515"/>
      <c r="X14" s="528"/>
      <c r="Y14" s="528"/>
      <c r="Z14" s="281"/>
      <c r="AA14" s="556" t="s">
        <v>19</v>
      </c>
      <c r="AB14" s="557"/>
      <c r="AC14" s="542"/>
      <c r="AD14" s="543"/>
      <c r="AE14" s="383"/>
    </row>
    <row r="15" spans="1:58" ht="9.9499999999999993" customHeight="1">
      <c r="A15" s="529"/>
      <c r="B15" s="530"/>
      <c r="C15" s="448">
        <v>2</v>
      </c>
      <c r="D15" s="287"/>
      <c r="E15" s="442"/>
      <c r="F15" s="442"/>
      <c r="G15" s="285"/>
      <c r="H15" s="287"/>
      <c r="I15" s="285"/>
      <c r="J15" s="287"/>
      <c r="K15" s="442"/>
      <c r="L15" s="442"/>
      <c r="M15" s="442"/>
      <c r="N15" s="442"/>
      <c r="O15" s="442"/>
      <c r="P15" s="442"/>
      <c r="Q15" s="442"/>
      <c r="R15" s="442"/>
      <c r="S15" s="285"/>
      <c r="T15" s="287"/>
      <c r="U15" s="285"/>
      <c r="V15" s="441"/>
      <c r="W15" s="515"/>
      <c r="X15" s="528"/>
      <c r="Y15" s="528"/>
      <c r="Z15" s="281"/>
      <c r="AA15" s="544" t="s">
        <v>20</v>
      </c>
      <c r="AB15" s="545"/>
      <c r="AC15" s="542"/>
      <c r="AD15" s="543"/>
      <c r="AE15" s="383"/>
    </row>
    <row r="16" spans="1:58" ht="9.9499999999999993" customHeight="1" thickBot="1">
      <c r="A16" s="636"/>
      <c r="B16" s="637"/>
      <c r="C16" s="449">
        <v>3</v>
      </c>
      <c r="D16" s="288"/>
      <c r="E16" s="444"/>
      <c r="F16" s="444"/>
      <c r="G16" s="286"/>
      <c r="H16" s="288"/>
      <c r="I16" s="286"/>
      <c r="J16" s="288"/>
      <c r="K16" s="444"/>
      <c r="L16" s="444"/>
      <c r="M16" s="444"/>
      <c r="N16" s="444"/>
      <c r="O16" s="444"/>
      <c r="P16" s="444"/>
      <c r="Q16" s="444"/>
      <c r="R16" s="444"/>
      <c r="S16" s="286"/>
      <c r="T16" s="288"/>
      <c r="U16" s="286"/>
      <c r="V16" s="441"/>
      <c r="W16" s="515"/>
      <c r="X16" s="528"/>
      <c r="Y16" s="528"/>
      <c r="Z16" s="281"/>
      <c r="AA16" s="546" t="s">
        <v>480</v>
      </c>
      <c r="AB16" s="547"/>
      <c r="AC16" s="548"/>
      <c r="AD16" s="549"/>
      <c r="AE16" s="383"/>
    </row>
    <row r="17" spans="1:31" ht="9.9499999999999993" customHeight="1">
      <c r="A17" s="634"/>
      <c r="B17" s="635"/>
      <c r="C17" s="447">
        <v>1</v>
      </c>
      <c r="D17" s="461"/>
      <c r="E17" s="462"/>
      <c r="F17" s="462"/>
      <c r="G17" s="463"/>
      <c r="H17" s="461"/>
      <c r="I17" s="463"/>
      <c r="J17" s="461"/>
      <c r="K17" s="462"/>
      <c r="L17" s="462"/>
      <c r="M17" s="462"/>
      <c r="N17" s="462"/>
      <c r="O17" s="462"/>
      <c r="P17" s="462"/>
      <c r="Q17" s="462"/>
      <c r="R17" s="462"/>
      <c r="S17" s="463"/>
      <c r="T17" s="461"/>
      <c r="U17" s="463"/>
      <c r="V17" s="441"/>
      <c r="W17" s="442"/>
      <c r="X17" s="528"/>
      <c r="Y17" s="528"/>
      <c r="Z17" s="281"/>
      <c r="AA17" s="644" t="s">
        <v>22</v>
      </c>
      <c r="AB17" s="644"/>
      <c r="AC17" s="644"/>
      <c r="AD17" s="645"/>
      <c r="AE17" s="383"/>
    </row>
    <row r="18" spans="1:31" ht="9.9499999999999993" customHeight="1">
      <c r="A18" s="529"/>
      <c r="B18" s="530"/>
      <c r="C18" s="448">
        <v>2</v>
      </c>
      <c r="D18" s="287"/>
      <c r="E18" s="442"/>
      <c r="F18" s="442"/>
      <c r="G18" s="285"/>
      <c r="H18" s="287"/>
      <c r="I18" s="285"/>
      <c r="J18" s="287"/>
      <c r="K18" s="442"/>
      <c r="L18" s="442"/>
      <c r="M18" s="442"/>
      <c r="N18" s="442"/>
      <c r="O18" s="442"/>
      <c r="P18" s="442"/>
      <c r="Q18" s="442"/>
      <c r="R18" s="442"/>
      <c r="S18" s="285"/>
      <c r="T18" s="287"/>
      <c r="U18" s="285"/>
      <c r="V18" s="441"/>
      <c r="W18" s="442"/>
      <c r="X18" s="528"/>
      <c r="Y18" s="528"/>
      <c r="Z18" s="281"/>
      <c r="AA18" s="638"/>
      <c r="AB18" s="638"/>
      <c r="AC18" s="638"/>
      <c r="AD18" s="639"/>
      <c r="AE18" s="383"/>
    </row>
    <row r="19" spans="1:31" ht="9.9499999999999993" customHeight="1" thickBot="1">
      <c r="A19" s="636"/>
      <c r="B19" s="637"/>
      <c r="C19" s="449">
        <v>3</v>
      </c>
      <c r="D19" s="288"/>
      <c r="E19" s="444"/>
      <c r="F19" s="444"/>
      <c r="G19" s="286"/>
      <c r="H19" s="288"/>
      <c r="I19" s="286"/>
      <c r="J19" s="288"/>
      <c r="K19" s="444"/>
      <c r="L19" s="444"/>
      <c r="M19" s="444"/>
      <c r="N19" s="444"/>
      <c r="O19" s="444"/>
      <c r="P19" s="444"/>
      <c r="Q19" s="444"/>
      <c r="R19" s="444"/>
      <c r="S19" s="286"/>
      <c r="T19" s="288"/>
      <c r="U19" s="286"/>
      <c r="V19" s="441"/>
      <c r="W19" s="442"/>
      <c r="X19" s="528"/>
      <c r="Y19" s="528"/>
      <c r="Z19" s="281"/>
      <c r="AA19" s="640"/>
      <c r="AB19" s="640"/>
      <c r="AC19" s="640"/>
      <c r="AD19" s="641"/>
      <c r="AE19" s="383"/>
    </row>
    <row r="20" spans="1:31" ht="9.9499999999999993" customHeight="1">
      <c r="A20" s="659"/>
      <c r="B20" s="660"/>
      <c r="C20" s="447">
        <v>1</v>
      </c>
      <c r="D20" s="461"/>
      <c r="E20" s="462"/>
      <c r="F20" s="462"/>
      <c r="G20" s="463"/>
      <c r="H20" s="461"/>
      <c r="I20" s="463"/>
      <c r="J20" s="461"/>
      <c r="K20" s="462"/>
      <c r="L20" s="462"/>
      <c r="M20" s="462"/>
      <c r="N20" s="462"/>
      <c r="O20" s="462"/>
      <c r="P20" s="462"/>
      <c r="Q20" s="462"/>
      <c r="R20" s="462"/>
      <c r="S20" s="463"/>
      <c r="T20" s="461"/>
      <c r="U20" s="463"/>
      <c r="V20" s="441"/>
      <c r="W20" s="442"/>
      <c r="X20" s="526"/>
      <c r="Y20" s="526"/>
      <c r="Z20" s="280"/>
      <c r="AA20" s="640"/>
      <c r="AB20" s="640"/>
      <c r="AC20" s="640"/>
      <c r="AD20" s="641"/>
      <c r="AE20" s="383"/>
    </row>
    <row r="21" spans="1:31" ht="9.9499999999999993" customHeight="1">
      <c r="A21" s="648"/>
      <c r="B21" s="649"/>
      <c r="C21" s="448">
        <v>2</v>
      </c>
      <c r="D21" s="287"/>
      <c r="E21" s="442"/>
      <c r="F21" s="442"/>
      <c r="G21" s="285"/>
      <c r="H21" s="287"/>
      <c r="I21" s="285"/>
      <c r="J21" s="287"/>
      <c r="K21" s="442"/>
      <c r="L21" s="442"/>
      <c r="M21" s="442"/>
      <c r="N21" s="442"/>
      <c r="O21" s="442"/>
      <c r="P21" s="442"/>
      <c r="Q21" s="442"/>
      <c r="R21" s="442"/>
      <c r="S21" s="285"/>
      <c r="T21" s="287"/>
      <c r="U21" s="285"/>
      <c r="V21" s="441"/>
      <c r="W21" s="442"/>
      <c r="X21" s="526"/>
      <c r="Y21" s="526"/>
      <c r="Z21" s="280"/>
      <c r="AA21" s="640"/>
      <c r="AB21" s="640"/>
      <c r="AC21" s="640"/>
      <c r="AD21" s="641"/>
      <c r="AE21" s="383"/>
    </row>
    <row r="22" spans="1:31" ht="9.9499999999999993" customHeight="1" thickBot="1">
      <c r="A22" s="661"/>
      <c r="B22" s="662"/>
      <c r="C22" s="449">
        <v>3</v>
      </c>
      <c r="D22" s="288"/>
      <c r="E22" s="444"/>
      <c r="F22" s="444"/>
      <c r="G22" s="286"/>
      <c r="H22" s="288"/>
      <c r="I22" s="286"/>
      <c r="J22" s="288"/>
      <c r="K22" s="444"/>
      <c r="L22" s="444"/>
      <c r="M22" s="444"/>
      <c r="N22" s="444"/>
      <c r="O22" s="444"/>
      <c r="P22" s="444"/>
      <c r="Q22" s="444"/>
      <c r="R22" s="444"/>
      <c r="S22" s="286"/>
      <c r="T22" s="288"/>
      <c r="U22" s="286"/>
      <c r="V22" s="441"/>
      <c r="W22" s="442"/>
      <c r="X22" s="526"/>
      <c r="Y22" s="526"/>
      <c r="Z22" s="280"/>
      <c r="AA22" s="640"/>
      <c r="AB22" s="640"/>
      <c r="AC22" s="640"/>
      <c r="AD22" s="641"/>
      <c r="AE22" s="383"/>
    </row>
    <row r="23" spans="1:31" ht="9.9499999999999993" customHeight="1">
      <c r="A23" s="634"/>
      <c r="B23" s="635"/>
      <c r="C23" s="447">
        <v>1</v>
      </c>
      <c r="D23" s="461"/>
      <c r="E23" s="462"/>
      <c r="F23" s="462"/>
      <c r="G23" s="463"/>
      <c r="H23" s="461"/>
      <c r="I23" s="463"/>
      <c r="J23" s="461"/>
      <c r="K23" s="462"/>
      <c r="L23" s="462"/>
      <c r="M23" s="462"/>
      <c r="N23" s="462"/>
      <c r="O23" s="462"/>
      <c r="P23" s="462"/>
      <c r="Q23" s="462"/>
      <c r="R23" s="462"/>
      <c r="S23" s="463"/>
      <c r="T23" s="461"/>
      <c r="U23" s="463"/>
      <c r="V23" s="441"/>
      <c r="W23" s="442"/>
      <c r="X23" s="526"/>
      <c r="Y23" s="526"/>
      <c r="Z23" s="280"/>
      <c r="AA23" s="640"/>
      <c r="AB23" s="640"/>
      <c r="AC23" s="640"/>
      <c r="AD23" s="641"/>
      <c r="AE23" s="383"/>
    </row>
    <row r="24" spans="1:31" ht="9.9499999999999993" customHeight="1">
      <c r="A24" s="529"/>
      <c r="B24" s="530"/>
      <c r="C24" s="448">
        <v>2</v>
      </c>
      <c r="D24" s="287"/>
      <c r="E24" s="442"/>
      <c r="F24" s="442"/>
      <c r="G24" s="285"/>
      <c r="H24" s="287"/>
      <c r="I24" s="285"/>
      <c r="J24" s="287"/>
      <c r="K24" s="442"/>
      <c r="L24" s="442"/>
      <c r="M24" s="442"/>
      <c r="N24" s="442"/>
      <c r="O24" s="442"/>
      <c r="P24" s="442"/>
      <c r="Q24" s="442"/>
      <c r="R24" s="442"/>
      <c r="S24" s="285"/>
      <c r="T24" s="287"/>
      <c r="U24" s="285"/>
      <c r="V24" s="441"/>
      <c r="W24" s="442"/>
      <c r="X24" s="526"/>
      <c r="Y24" s="526"/>
      <c r="Z24" s="280"/>
      <c r="AA24" s="640"/>
      <c r="AB24" s="640"/>
      <c r="AC24" s="640"/>
      <c r="AD24" s="641"/>
      <c r="AE24" s="383"/>
    </row>
    <row r="25" spans="1:31" ht="9.9499999999999993" customHeight="1" thickBot="1">
      <c r="A25" s="636"/>
      <c r="B25" s="637"/>
      <c r="C25" s="449">
        <v>3</v>
      </c>
      <c r="D25" s="288"/>
      <c r="E25" s="444"/>
      <c r="F25" s="444"/>
      <c r="G25" s="286"/>
      <c r="H25" s="288"/>
      <c r="I25" s="286"/>
      <c r="J25" s="288"/>
      <c r="K25" s="444"/>
      <c r="L25" s="444"/>
      <c r="M25" s="444"/>
      <c r="N25" s="444"/>
      <c r="O25" s="444"/>
      <c r="P25" s="444"/>
      <c r="Q25" s="444"/>
      <c r="R25" s="444"/>
      <c r="S25" s="286"/>
      <c r="T25" s="288"/>
      <c r="U25" s="286"/>
      <c r="V25" s="441"/>
      <c r="W25" s="442"/>
      <c r="X25" s="526"/>
      <c r="Y25" s="526"/>
      <c r="Z25" s="280"/>
      <c r="AA25" s="640"/>
      <c r="AB25" s="640"/>
      <c r="AC25" s="640"/>
      <c r="AD25" s="641"/>
      <c r="AE25" s="383"/>
    </row>
    <row r="26" spans="1:31" ht="9.75" customHeight="1">
      <c r="A26" s="634"/>
      <c r="B26" s="635"/>
      <c r="C26" s="447">
        <v>1</v>
      </c>
      <c r="D26" s="461"/>
      <c r="E26" s="462"/>
      <c r="F26" s="462"/>
      <c r="G26" s="463"/>
      <c r="H26" s="461"/>
      <c r="I26" s="463"/>
      <c r="J26" s="461"/>
      <c r="K26" s="462"/>
      <c r="L26" s="462"/>
      <c r="M26" s="462"/>
      <c r="N26" s="462"/>
      <c r="O26" s="462"/>
      <c r="P26" s="462"/>
      <c r="Q26" s="462"/>
      <c r="R26" s="462"/>
      <c r="S26" s="463"/>
      <c r="T26" s="461"/>
      <c r="U26" s="463"/>
      <c r="V26" s="441"/>
      <c r="W26" s="442"/>
      <c r="X26" s="526"/>
      <c r="Y26" s="526"/>
      <c r="Z26" s="280"/>
      <c r="AA26" s="640"/>
      <c r="AB26" s="640"/>
      <c r="AC26" s="640"/>
      <c r="AD26" s="641"/>
      <c r="AE26" s="383"/>
    </row>
    <row r="27" spans="1:31" ht="9.9499999999999993" customHeight="1">
      <c r="A27" s="529"/>
      <c r="B27" s="530"/>
      <c r="C27" s="448">
        <v>2</v>
      </c>
      <c r="D27" s="287"/>
      <c r="E27" s="442"/>
      <c r="F27" s="442"/>
      <c r="G27" s="285"/>
      <c r="H27" s="287"/>
      <c r="I27" s="285"/>
      <c r="J27" s="287"/>
      <c r="K27" s="442"/>
      <c r="L27" s="442"/>
      <c r="M27" s="442"/>
      <c r="N27" s="442"/>
      <c r="O27" s="442"/>
      <c r="P27" s="442"/>
      <c r="Q27" s="442"/>
      <c r="R27" s="442"/>
      <c r="S27" s="285"/>
      <c r="T27" s="287"/>
      <c r="U27" s="285"/>
      <c r="V27" s="441"/>
      <c r="W27" s="442"/>
      <c r="X27" s="526"/>
      <c r="Y27" s="526"/>
      <c r="Z27" s="280"/>
      <c r="AA27" s="640"/>
      <c r="AB27" s="640"/>
      <c r="AC27" s="640"/>
      <c r="AD27" s="641"/>
      <c r="AE27" s="383"/>
    </row>
    <row r="28" spans="1:31" ht="9.9499999999999993" customHeight="1" thickBot="1">
      <c r="A28" s="636"/>
      <c r="B28" s="637"/>
      <c r="C28" s="449">
        <v>3</v>
      </c>
      <c r="D28" s="288"/>
      <c r="E28" s="444"/>
      <c r="F28" s="444"/>
      <c r="G28" s="286"/>
      <c r="H28" s="288"/>
      <c r="I28" s="286"/>
      <c r="J28" s="288"/>
      <c r="K28" s="444"/>
      <c r="L28" s="444"/>
      <c r="M28" s="444"/>
      <c r="N28" s="444"/>
      <c r="O28" s="444"/>
      <c r="P28" s="444"/>
      <c r="Q28" s="444"/>
      <c r="R28" s="444"/>
      <c r="S28" s="286"/>
      <c r="T28" s="288"/>
      <c r="U28" s="286"/>
      <c r="V28" s="441"/>
      <c r="W28" s="442"/>
      <c r="X28" s="526"/>
      <c r="Y28" s="526"/>
      <c r="Z28" s="280"/>
      <c r="AA28" s="640"/>
      <c r="AB28" s="640"/>
      <c r="AC28" s="640"/>
      <c r="AD28" s="641"/>
      <c r="AE28" s="383"/>
    </row>
    <row r="29" spans="1:31" ht="9.9499999999999993" customHeight="1">
      <c r="A29" s="634"/>
      <c r="B29" s="635"/>
      <c r="C29" s="447">
        <v>1</v>
      </c>
      <c r="D29" s="461"/>
      <c r="E29" s="462"/>
      <c r="F29" s="462"/>
      <c r="G29" s="463"/>
      <c r="H29" s="461"/>
      <c r="I29" s="463"/>
      <c r="J29" s="461"/>
      <c r="K29" s="462"/>
      <c r="L29" s="462"/>
      <c r="M29" s="462"/>
      <c r="N29" s="462"/>
      <c r="O29" s="462"/>
      <c r="P29" s="462"/>
      <c r="Q29" s="462"/>
      <c r="R29" s="462"/>
      <c r="S29" s="463"/>
      <c r="T29" s="461"/>
      <c r="U29" s="463"/>
      <c r="V29" s="441"/>
      <c r="W29" s="442"/>
      <c r="X29" s="526"/>
      <c r="Y29" s="526"/>
      <c r="Z29" s="280"/>
      <c r="AA29" s="640"/>
      <c r="AB29" s="640"/>
      <c r="AC29" s="640"/>
      <c r="AD29" s="641"/>
      <c r="AE29" s="383"/>
    </row>
    <row r="30" spans="1:31" ht="9.9499999999999993" customHeight="1">
      <c r="A30" s="529"/>
      <c r="B30" s="530"/>
      <c r="C30" s="448">
        <v>2</v>
      </c>
      <c r="D30" s="287"/>
      <c r="E30" s="442"/>
      <c r="F30" s="442"/>
      <c r="G30" s="285"/>
      <c r="H30" s="287"/>
      <c r="I30" s="285"/>
      <c r="J30" s="287"/>
      <c r="K30" s="442"/>
      <c r="L30" s="442"/>
      <c r="M30" s="442"/>
      <c r="N30" s="442"/>
      <c r="O30" s="442"/>
      <c r="P30" s="442"/>
      <c r="Q30" s="442"/>
      <c r="R30" s="442"/>
      <c r="S30" s="285"/>
      <c r="T30" s="287"/>
      <c r="U30" s="285"/>
      <c r="V30" s="441"/>
      <c r="W30" s="442"/>
      <c r="X30" s="526"/>
      <c r="Y30" s="526"/>
      <c r="Z30" s="280"/>
      <c r="AA30" s="640"/>
      <c r="AB30" s="640"/>
      <c r="AC30" s="640"/>
      <c r="AD30" s="641"/>
      <c r="AE30" s="383"/>
    </row>
    <row r="31" spans="1:31" ht="9.9499999999999993" customHeight="1" thickBot="1">
      <c r="A31" s="636"/>
      <c r="B31" s="637"/>
      <c r="C31" s="449">
        <v>3</v>
      </c>
      <c r="D31" s="288"/>
      <c r="E31" s="444"/>
      <c r="F31" s="444"/>
      <c r="G31" s="286"/>
      <c r="H31" s="288"/>
      <c r="I31" s="286"/>
      <c r="J31" s="288"/>
      <c r="K31" s="444"/>
      <c r="L31" s="444"/>
      <c r="M31" s="444"/>
      <c r="N31" s="444"/>
      <c r="O31" s="444"/>
      <c r="P31" s="444"/>
      <c r="Q31" s="444"/>
      <c r="R31" s="444"/>
      <c r="S31" s="286"/>
      <c r="T31" s="288"/>
      <c r="U31" s="286"/>
      <c r="V31" s="441"/>
      <c r="W31" s="442"/>
      <c r="X31" s="526"/>
      <c r="Y31" s="526"/>
      <c r="Z31" s="280"/>
      <c r="AA31" s="640"/>
      <c r="AB31" s="640"/>
      <c r="AC31" s="640"/>
      <c r="AD31" s="641"/>
      <c r="AE31" s="394"/>
    </row>
    <row r="32" spans="1:31" ht="9.9499999999999993" customHeight="1">
      <c r="A32" s="634"/>
      <c r="B32" s="635"/>
      <c r="C32" s="447">
        <v>1</v>
      </c>
      <c r="D32" s="461"/>
      <c r="E32" s="462"/>
      <c r="F32" s="462"/>
      <c r="G32" s="463"/>
      <c r="H32" s="461"/>
      <c r="I32" s="463"/>
      <c r="J32" s="461"/>
      <c r="K32" s="462"/>
      <c r="L32" s="462"/>
      <c r="M32" s="462"/>
      <c r="N32" s="462"/>
      <c r="O32" s="462"/>
      <c r="P32" s="462"/>
      <c r="Q32" s="462"/>
      <c r="R32" s="462"/>
      <c r="S32" s="463"/>
      <c r="T32" s="461"/>
      <c r="U32" s="463"/>
      <c r="V32" s="441"/>
      <c r="W32" s="442"/>
      <c r="X32" s="526"/>
      <c r="Y32" s="526"/>
      <c r="Z32" s="280"/>
      <c r="AA32" s="640"/>
      <c r="AB32" s="640"/>
      <c r="AC32" s="640"/>
      <c r="AD32" s="641"/>
      <c r="AE32" s="383"/>
    </row>
    <row r="33" spans="1:31" ht="9.9499999999999993" customHeight="1">
      <c r="A33" s="529"/>
      <c r="B33" s="530"/>
      <c r="C33" s="448">
        <v>2</v>
      </c>
      <c r="D33" s="287"/>
      <c r="E33" s="442"/>
      <c r="F33" s="442"/>
      <c r="G33" s="285"/>
      <c r="H33" s="287"/>
      <c r="I33" s="285"/>
      <c r="J33" s="287"/>
      <c r="K33" s="442"/>
      <c r="L33" s="442"/>
      <c r="M33" s="442"/>
      <c r="N33" s="442"/>
      <c r="O33" s="442"/>
      <c r="P33" s="442"/>
      <c r="Q33" s="442"/>
      <c r="R33" s="442"/>
      <c r="S33" s="285"/>
      <c r="T33" s="287"/>
      <c r="U33" s="285"/>
      <c r="V33" s="441"/>
      <c r="W33" s="442"/>
      <c r="X33" s="526"/>
      <c r="Y33" s="526"/>
      <c r="Z33" s="280"/>
      <c r="AA33" s="640"/>
      <c r="AB33" s="640"/>
      <c r="AC33" s="640"/>
      <c r="AD33" s="641"/>
      <c r="AE33" s="383"/>
    </row>
    <row r="34" spans="1:31" ht="9.9499999999999993" customHeight="1" thickBot="1">
      <c r="A34" s="636"/>
      <c r="B34" s="637"/>
      <c r="C34" s="449">
        <v>3</v>
      </c>
      <c r="D34" s="288"/>
      <c r="E34" s="444"/>
      <c r="F34" s="444"/>
      <c r="G34" s="286"/>
      <c r="H34" s="288"/>
      <c r="I34" s="286"/>
      <c r="J34" s="288"/>
      <c r="K34" s="444"/>
      <c r="L34" s="444"/>
      <c r="M34" s="444"/>
      <c r="N34" s="444"/>
      <c r="O34" s="444"/>
      <c r="P34" s="444"/>
      <c r="Q34" s="444"/>
      <c r="R34" s="444"/>
      <c r="S34" s="286"/>
      <c r="T34" s="288"/>
      <c r="U34" s="286"/>
      <c r="V34" s="441"/>
      <c r="W34" s="442"/>
      <c r="X34" s="526"/>
      <c r="Y34" s="526"/>
      <c r="Z34" s="280"/>
      <c r="AA34" s="640"/>
      <c r="AB34" s="640"/>
      <c r="AC34" s="640"/>
      <c r="AD34" s="641"/>
      <c r="AE34" s="383"/>
    </row>
    <row r="35" spans="1:31" ht="9.75" customHeight="1">
      <c r="A35" s="634"/>
      <c r="B35" s="635"/>
      <c r="C35" s="447">
        <v>1</v>
      </c>
      <c r="D35" s="461"/>
      <c r="E35" s="462"/>
      <c r="F35" s="462"/>
      <c r="G35" s="463"/>
      <c r="H35" s="461"/>
      <c r="I35" s="463"/>
      <c r="J35" s="461"/>
      <c r="K35" s="462"/>
      <c r="L35" s="462"/>
      <c r="M35" s="462"/>
      <c r="N35" s="462"/>
      <c r="O35" s="462"/>
      <c r="P35" s="462"/>
      <c r="Q35" s="462"/>
      <c r="R35" s="462"/>
      <c r="S35" s="463"/>
      <c r="T35" s="461"/>
      <c r="U35" s="463"/>
      <c r="V35" s="441"/>
      <c r="W35" s="442"/>
      <c r="X35" s="526"/>
      <c r="Y35" s="526"/>
      <c r="Z35" s="280"/>
      <c r="AA35" s="640"/>
      <c r="AB35" s="640"/>
      <c r="AC35" s="640"/>
      <c r="AD35" s="641"/>
      <c r="AE35" s="383"/>
    </row>
    <row r="36" spans="1:31" ht="9.9499999999999993" customHeight="1">
      <c r="A36" s="529"/>
      <c r="B36" s="530"/>
      <c r="C36" s="448">
        <v>2</v>
      </c>
      <c r="D36" s="287"/>
      <c r="E36" s="442"/>
      <c r="F36" s="442"/>
      <c r="G36" s="285"/>
      <c r="H36" s="287"/>
      <c r="I36" s="285"/>
      <c r="J36" s="287"/>
      <c r="K36" s="442"/>
      <c r="L36" s="442"/>
      <c r="M36" s="442"/>
      <c r="N36" s="442"/>
      <c r="O36" s="442"/>
      <c r="P36" s="442"/>
      <c r="Q36" s="442"/>
      <c r="R36" s="442"/>
      <c r="S36" s="285"/>
      <c r="T36" s="287"/>
      <c r="U36" s="285"/>
      <c r="V36" s="441"/>
      <c r="W36" s="442"/>
      <c r="X36" s="526"/>
      <c r="Y36" s="526"/>
      <c r="Z36" s="280"/>
      <c r="AA36" s="640"/>
      <c r="AB36" s="640"/>
      <c r="AC36" s="640"/>
      <c r="AD36" s="641"/>
      <c r="AE36" s="383"/>
    </row>
    <row r="37" spans="1:31" ht="9.9499999999999993" customHeight="1" thickBot="1">
      <c r="A37" s="636"/>
      <c r="B37" s="637"/>
      <c r="C37" s="449">
        <v>3</v>
      </c>
      <c r="D37" s="288"/>
      <c r="E37" s="444"/>
      <c r="F37" s="444"/>
      <c r="G37" s="286"/>
      <c r="H37" s="288"/>
      <c r="I37" s="286"/>
      <c r="J37" s="288"/>
      <c r="K37" s="444"/>
      <c r="L37" s="444"/>
      <c r="M37" s="444"/>
      <c r="N37" s="444"/>
      <c r="O37" s="444"/>
      <c r="P37" s="444"/>
      <c r="Q37" s="444"/>
      <c r="R37" s="444"/>
      <c r="S37" s="286"/>
      <c r="T37" s="288"/>
      <c r="U37" s="286"/>
      <c r="V37" s="441"/>
      <c r="W37" s="442"/>
      <c r="X37" s="526"/>
      <c r="Y37" s="526"/>
      <c r="Z37" s="280"/>
      <c r="AA37" s="640"/>
      <c r="AB37" s="640"/>
      <c r="AC37" s="640"/>
      <c r="AD37" s="641"/>
      <c r="AE37" s="383"/>
    </row>
    <row r="38" spans="1:31" ht="9.9499999999999993" customHeight="1">
      <c r="A38" s="634"/>
      <c r="B38" s="635"/>
      <c r="C38" s="447">
        <v>1</v>
      </c>
      <c r="D38" s="461"/>
      <c r="E38" s="462"/>
      <c r="F38" s="462"/>
      <c r="G38" s="463"/>
      <c r="H38" s="461"/>
      <c r="I38" s="463"/>
      <c r="J38" s="461"/>
      <c r="K38" s="462"/>
      <c r="L38" s="462"/>
      <c r="M38" s="462"/>
      <c r="N38" s="462"/>
      <c r="O38" s="462"/>
      <c r="P38" s="462"/>
      <c r="Q38" s="462"/>
      <c r="R38" s="462"/>
      <c r="S38" s="463"/>
      <c r="T38" s="461"/>
      <c r="U38" s="463"/>
      <c r="V38" s="441"/>
      <c r="W38" s="442"/>
      <c r="X38" s="526"/>
      <c r="Y38" s="526"/>
      <c r="Z38" s="280"/>
      <c r="AA38" s="640"/>
      <c r="AB38" s="640"/>
      <c r="AC38" s="640"/>
      <c r="AD38" s="641"/>
      <c r="AE38" s="383"/>
    </row>
    <row r="39" spans="1:31" ht="9.9499999999999993" customHeight="1">
      <c r="A39" s="529"/>
      <c r="B39" s="530"/>
      <c r="C39" s="448">
        <v>2</v>
      </c>
      <c r="D39" s="287"/>
      <c r="E39" s="442"/>
      <c r="F39" s="442"/>
      <c r="G39" s="285"/>
      <c r="H39" s="287"/>
      <c r="I39" s="285"/>
      <c r="J39" s="287"/>
      <c r="K39" s="442"/>
      <c r="L39" s="442"/>
      <c r="M39" s="442"/>
      <c r="N39" s="442"/>
      <c r="O39" s="442"/>
      <c r="P39" s="442"/>
      <c r="Q39" s="442"/>
      <c r="R39" s="442"/>
      <c r="S39" s="285"/>
      <c r="T39" s="287"/>
      <c r="U39" s="285"/>
      <c r="V39" s="441"/>
      <c r="W39" s="442"/>
      <c r="X39" s="526"/>
      <c r="Y39" s="526"/>
      <c r="Z39" s="280"/>
      <c r="AA39" s="640"/>
      <c r="AB39" s="640"/>
      <c r="AC39" s="640"/>
      <c r="AD39" s="641"/>
      <c r="AE39" s="383"/>
    </row>
    <row r="40" spans="1:31" ht="9.9499999999999993" customHeight="1" thickBot="1">
      <c r="A40" s="636"/>
      <c r="B40" s="637"/>
      <c r="C40" s="449">
        <v>3</v>
      </c>
      <c r="D40" s="288"/>
      <c r="E40" s="444"/>
      <c r="F40" s="444"/>
      <c r="G40" s="286"/>
      <c r="H40" s="288"/>
      <c r="I40" s="286"/>
      <c r="J40" s="288"/>
      <c r="K40" s="444"/>
      <c r="L40" s="444"/>
      <c r="M40" s="444"/>
      <c r="N40" s="444"/>
      <c r="O40" s="444"/>
      <c r="P40" s="444"/>
      <c r="Q40" s="444"/>
      <c r="R40" s="444"/>
      <c r="S40" s="286"/>
      <c r="T40" s="288"/>
      <c r="U40" s="286"/>
      <c r="V40" s="283"/>
      <c r="W40" s="444"/>
      <c r="X40" s="527"/>
      <c r="Y40" s="527"/>
      <c r="Z40" s="282"/>
      <c r="AA40" s="642"/>
      <c r="AB40" s="642"/>
      <c r="AC40" s="642"/>
      <c r="AD40" s="643"/>
      <c r="AE40" s="394"/>
    </row>
    <row r="41" spans="1:31" ht="5.25" customHeight="1">
      <c r="A41" s="620" t="s">
        <v>474</v>
      </c>
      <c r="B41" s="621"/>
      <c r="C41" s="621"/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2"/>
      <c r="T41" s="632" t="s">
        <v>40</v>
      </c>
      <c r="U41" s="598"/>
      <c r="V41" s="633"/>
      <c r="W41" s="633"/>
      <c r="X41" s="633"/>
      <c r="Y41" s="633"/>
      <c r="Z41" s="616" t="s">
        <v>475</v>
      </c>
      <c r="AA41" s="616"/>
      <c r="AB41" s="616"/>
      <c r="AC41" s="617"/>
      <c r="AD41" s="618" t="s">
        <v>46</v>
      </c>
      <c r="AE41" s="394"/>
    </row>
    <row r="42" spans="1:31" ht="9.9499999999999993" customHeight="1">
      <c r="A42" s="623"/>
      <c r="B42" s="624"/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5"/>
      <c r="T42" s="289" t="s">
        <v>44</v>
      </c>
      <c r="U42" s="630"/>
      <c r="V42" s="631"/>
      <c r="W42" s="8" t="s">
        <v>45</v>
      </c>
      <c r="X42" s="563"/>
      <c r="Y42" s="563"/>
      <c r="Z42" s="516"/>
      <c r="AA42" s="272"/>
      <c r="AB42" s="272"/>
      <c r="AC42" s="290"/>
      <c r="AD42" s="619"/>
    </row>
    <row r="43" spans="1:31" ht="9.9499999999999993" customHeight="1">
      <c r="A43" s="626"/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M43" s="624"/>
      <c r="N43" s="624"/>
      <c r="O43" s="624"/>
      <c r="P43" s="624"/>
      <c r="Q43" s="624"/>
      <c r="R43" s="624"/>
      <c r="S43" s="625"/>
      <c r="T43" s="291" t="s">
        <v>41</v>
      </c>
      <c r="U43" s="7" t="s">
        <v>42</v>
      </c>
      <c r="V43" s="7" t="s">
        <v>43</v>
      </c>
      <c r="W43" s="7" t="s">
        <v>41</v>
      </c>
      <c r="X43" s="7" t="s">
        <v>42</v>
      </c>
      <c r="Y43" s="7" t="s">
        <v>43</v>
      </c>
      <c r="Z43" s="7" t="s">
        <v>41</v>
      </c>
      <c r="AA43" s="7" t="s">
        <v>41</v>
      </c>
      <c r="AB43" s="7" t="s">
        <v>41</v>
      </c>
      <c r="AC43" s="292" t="s">
        <v>41</v>
      </c>
      <c r="AD43" s="296" t="s">
        <v>41</v>
      </c>
    </row>
    <row r="44" spans="1:31" ht="9.9499999999999993" customHeight="1" thickBot="1">
      <c r="A44" s="627"/>
      <c r="B44" s="628"/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9"/>
      <c r="T44" s="293"/>
      <c r="U44" s="294"/>
      <c r="V44" s="294"/>
      <c r="W44" s="294"/>
      <c r="X44" s="294"/>
      <c r="Y44" s="294"/>
      <c r="Z44" s="294"/>
      <c r="AA44" s="294"/>
      <c r="AB44" s="294"/>
      <c r="AC44" s="295"/>
      <c r="AD44" s="297"/>
    </row>
    <row r="45" spans="1:31" s="382" customFormat="1" ht="9.9499999999999993" customHeight="1"/>
    <row r="46" spans="1:31" s="382" customFormat="1" ht="9.9499999999999993" customHeight="1"/>
    <row r="47" spans="1:31" s="382" customFormat="1" ht="9.9499999999999993" customHeight="1"/>
    <row r="48" spans="1:31" s="382" customFormat="1" ht="9.9499999999999993" customHeight="1"/>
    <row r="49" s="382" customFormat="1" ht="9.9499999999999993" customHeight="1"/>
    <row r="50" s="382" customFormat="1" ht="9.9499999999999993" customHeight="1"/>
    <row r="51" s="382" customFormat="1" ht="9.9499999999999993" customHeight="1"/>
    <row r="52" s="382" customFormat="1" ht="9.9499999999999993" customHeight="1"/>
    <row r="53" s="382" customFormat="1" ht="9.9499999999999993" customHeight="1"/>
    <row r="54" s="382" customFormat="1" ht="9.9499999999999993" customHeight="1"/>
    <row r="55" s="382" customFormat="1" ht="9.9499999999999993" customHeight="1"/>
    <row r="56" s="382" customFormat="1" ht="9.9499999999999993" customHeight="1"/>
    <row r="57" s="382" customFormat="1" ht="9.9499999999999993" customHeight="1"/>
    <row r="58" s="382" customFormat="1" ht="9.9499999999999993" customHeight="1"/>
    <row r="59" s="382" customFormat="1" ht="9.9499999999999993" customHeight="1"/>
    <row r="60" s="382" customFormat="1" ht="9.9499999999999993" customHeight="1"/>
    <row r="61" s="382" customFormat="1" ht="9.9499999999999993" customHeight="1"/>
    <row r="62" s="382" customFormat="1" ht="9.9499999999999993" customHeight="1"/>
    <row r="63" s="382" customFormat="1" ht="9.9499999999999993" customHeight="1"/>
    <row r="64" s="382" customFormat="1" ht="9.9499999999999993" customHeight="1"/>
    <row r="65" s="382" customFormat="1" ht="9.9499999999999993" customHeight="1"/>
    <row r="66" s="382" customFormat="1" ht="9.9499999999999993" customHeight="1"/>
    <row r="67" s="382" customFormat="1" ht="9.9499999999999993" customHeight="1"/>
    <row r="68" s="382" customFormat="1" ht="9.9499999999999993" customHeight="1"/>
    <row r="69" s="382" customFormat="1" ht="9.9499999999999993" customHeight="1"/>
    <row r="70" s="382" customFormat="1" ht="9.9499999999999993" customHeight="1"/>
    <row r="71" s="382" customFormat="1" ht="9.9499999999999993" customHeight="1"/>
    <row r="72" s="382" customFormat="1" ht="9.9499999999999993" customHeight="1"/>
    <row r="73" s="382" customFormat="1" ht="9.9499999999999993" customHeight="1"/>
    <row r="74" s="382" customFormat="1" ht="9.9499999999999993" customHeight="1"/>
    <row r="75" s="382" customFormat="1" ht="9.9499999999999993" customHeight="1"/>
    <row r="76" s="382" customFormat="1" ht="9.9499999999999993" customHeight="1"/>
    <row r="77" s="382" customFormat="1" ht="9.9499999999999993" customHeight="1"/>
    <row r="78" s="382" customFormat="1" ht="9.9499999999999993" customHeight="1"/>
    <row r="79" s="382" customFormat="1" ht="9.9499999999999993" customHeight="1"/>
    <row r="80" s="382" customFormat="1" ht="9.9499999999999993" customHeight="1"/>
    <row r="81" s="382" customFormat="1" ht="9.9499999999999993" customHeight="1"/>
    <row r="82" s="382" customFormat="1" ht="9.9499999999999993" customHeight="1"/>
    <row r="83" s="382" customFormat="1" ht="9.9499999999999993" customHeight="1"/>
    <row r="84" s="382" customFormat="1" ht="9.9499999999999993" customHeight="1"/>
    <row r="85" s="382" customFormat="1" ht="9.9499999999999993" customHeight="1"/>
    <row r="86" s="382" customFormat="1" ht="9.9499999999999993" customHeight="1"/>
    <row r="87" s="382" customFormat="1" ht="9.9499999999999993" customHeight="1"/>
    <row r="88" s="382" customFormat="1" ht="9.9499999999999993" customHeight="1"/>
    <row r="89" s="382" customFormat="1" ht="9.9499999999999993" customHeight="1"/>
    <row r="90" s="382" customFormat="1" ht="9.9499999999999993" customHeight="1"/>
    <row r="91" s="382" customFormat="1" ht="9.9499999999999993" customHeight="1"/>
    <row r="92" s="382" customFormat="1" ht="9.9499999999999993" customHeight="1"/>
    <row r="93" s="382" customFormat="1" ht="9.9499999999999993" customHeight="1"/>
    <row r="94" s="382" customFormat="1" ht="9.9499999999999993" customHeight="1"/>
    <row r="95" s="382" customFormat="1" ht="9.9499999999999993" customHeight="1"/>
    <row r="96" s="382" customFormat="1" ht="9.9499999999999993" customHeight="1"/>
    <row r="97" s="382" customFormat="1" ht="9.9499999999999993" customHeight="1"/>
    <row r="98" s="382" customFormat="1" ht="9.9499999999999993" customHeight="1"/>
    <row r="99" s="382" customFormat="1" ht="9.9499999999999993" customHeight="1"/>
    <row r="100" s="382" customFormat="1" ht="9.9499999999999993" customHeight="1"/>
    <row r="101" s="382" customFormat="1" ht="9.9499999999999993" customHeight="1"/>
    <row r="102" s="382" customFormat="1" ht="9.9499999999999993" customHeight="1"/>
    <row r="103" s="382" customFormat="1" ht="9.9499999999999993" customHeight="1"/>
    <row r="104" s="382" customFormat="1" ht="9.9499999999999993" customHeight="1"/>
    <row r="105" s="382" customFormat="1" ht="9.9499999999999993" customHeight="1"/>
    <row r="106" s="382" customFormat="1" ht="9.9499999999999993" customHeight="1"/>
    <row r="107" s="382" customFormat="1" ht="9.9499999999999993" customHeight="1"/>
    <row r="108" s="382" customFormat="1" ht="9.9499999999999993" customHeight="1"/>
    <row r="109" s="382" customFormat="1" ht="9.9499999999999993" customHeight="1"/>
    <row r="110" s="382" customFormat="1" ht="9.9499999999999993" customHeight="1"/>
    <row r="111" s="382" customFormat="1" ht="9.9499999999999993" customHeight="1"/>
    <row r="112" s="382" customFormat="1" ht="9.9499999999999993" customHeight="1"/>
    <row r="113" s="382" customFormat="1" ht="9.9499999999999993" customHeight="1"/>
    <row r="114" s="382" customFormat="1" ht="9.9499999999999993" customHeight="1"/>
    <row r="115" s="382" customFormat="1" ht="9.9499999999999993" customHeight="1"/>
    <row r="116" s="382" customFormat="1" ht="9.9499999999999993" customHeight="1"/>
    <row r="117" s="382" customFormat="1" ht="9.9499999999999993" customHeight="1"/>
    <row r="118" s="382" customFormat="1" ht="9.9499999999999993" customHeight="1"/>
    <row r="119" s="382" customFormat="1" ht="9.9499999999999993" customHeight="1"/>
    <row r="120" s="382" customFormat="1" ht="9.9499999999999993" customHeight="1"/>
    <row r="121" s="382" customFormat="1" ht="9.9499999999999993" customHeight="1"/>
    <row r="122" s="382" customFormat="1" ht="9.9499999999999993" customHeight="1"/>
    <row r="123" s="382" customFormat="1" ht="9.9499999999999993" customHeight="1"/>
    <row r="124" s="382" customFormat="1" ht="9.9499999999999993" customHeight="1"/>
    <row r="125" s="382" customFormat="1" ht="9.9499999999999993" customHeight="1"/>
    <row r="126" s="382" customFormat="1" ht="9.9499999999999993" customHeight="1"/>
    <row r="127" s="382" customFormat="1" ht="9.9499999999999993" customHeight="1"/>
    <row r="128" s="382" customFormat="1" ht="9.9499999999999993" customHeight="1"/>
    <row r="129" s="382" customFormat="1" ht="9.9499999999999993" customHeight="1"/>
    <row r="130" s="382" customFormat="1" ht="9.9499999999999993" customHeight="1"/>
    <row r="131" s="382" customFormat="1" ht="9.9499999999999993" customHeight="1"/>
    <row r="132" s="382" customFormat="1" ht="9.9499999999999993" customHeight="1"/>
    <row r="133" s="382" customFormat="1" ht="9.9499999999999993" customHeight="1"/>
    <row r="134" s="382" customFormat="1" ht="9.9499999999999993" customHeight="1"/>
    <row r="135" s="382" customFormat="1" ht="9.9499999999999993" customHeight="1"/>
    <row r="136" s="382" customFormat="1" ht="9.9499999999999993" customHeight="1"/>
    <row r="137" s="382" customFormat="1" ht="9.9499999999999993" customHeight="1"/>
    <row r="138" s="382" customFormat="1" ht="9.9499999999999993" customHeight="1"/>
    <row r="139" s="382" customFormat="1" ht="9.9499999999999993" customHeight="1"/>
    <row r="140" s="382" customFormat="1" ht="9.9499999999999993" customHeight="1"/>
    <row r="141" s="382" customFormat="1" ht="9.9499999999999993" customHeight="1"/>
    <row r="142" s="382" customFormat="1" ht="9.9499999999999993" customHeight="1"/>
    <row r="143" s="382" customFormat="1" ht="9.9499999999999993" customHeight="1"/>
    <row r="144" s="382" customFormat="1" ht="9.9499999999999993" customHeight="1"/>
    <row r="145" s="382" customFormat="1" ht="9.9499999999999993" customHeight="1"/>
    <row r="146" s="382" customFormat="1" ht="9.9499999999999993" customHeight="1"/>
    <row r="147" s="382" customFormat="1" ht="9.9499999999999993" customHeight="1"/>
    <row r="148" s="382" customFormat="1" ht="9.9499999999999993" customHeight="1"/>
    <row r="149" s="382" customFormat="1" ht="9.9499999999999993" customHeight="1"/>
    <row r="150" s="382" customFormat="1" ht="9.9499999999999993" customHeight="1"/>
    <row r="151" s="382" customFormat="1" ht="9.9499999999999993" customHeight="1"/>
    <row r="152" s="382" customFormat="1" ht="9.9499999999999993" customHeight="1"/>
    <row r="153" s="382" customFormat="1" ht="9.9499999999999993" customHeight="1"/>
    <row r="154" s="382" customFormat="1" ht="9.9499999999999993" customHeight="1"/>
    <row r="155" s="382" customFormat="1" ht="9.9499999999999993" customHeight="1"/>
    <row r="156" s="382" customFormat="1" ht="9.9499999999999993" customHeight="1"/>
    <row r="157" s="382" customFormat="1" ht="9.9499999999999993" customHeight="1"/>
    <row r="158" s="382" customFormat="1" ht="9.9499999999999993" customHeight="1"/>
  </sheetData>
  <sheetProtection selectLockedCells="1"/>
  <mergeCells count="77">
    <mergeCell ref="A41:S41"/>
    <mergeCell ref="T41:Y41"/>
    <mergeCell ref="Z41:AC41"/>
    <mergeCell ref="AD41:AD42"/>
    <mergeCell ref="A42:S44"/>
    <mergeCell ref="U42:V42"/>
    <mergeCell ref="X42:Y42"/>
    <mergeCell ref="A1:F2"/>
    <mergeCell ref="G1:M2"/>
    <mergeCell ref="N1:W1"/>
    <mergeCell ref="AA1:AB1"/>
    <mergeCell ref="AC1:AD1"/>
    <mergeCell ref="N2:W2"/>
    <mergeCell ref="AA2:AB2"/>
    <mergeCell ref="AC2:AD2"/>
    <mergeCell ref="AA4:AD4"/>
    <mergeCell ref="A3:G3"/>
    <mergeCell ref="H3:I3"/>
    <mergeCell ref="J3:T3"/>
    <mergeCell ref="U3:W3"/>
    <mergeCell ref="X3:Z3"/>
    <mergeCell ref="AA3:AD3"/>
    <mergeCell ref="A4:G4"/>
    <mergeCell ref="H4:I4"/>
    <mergeCell ref="J4:T4"/>
    <mergeCell ref="U4:W4"/>
    <mergeCell ref="X4:Z4"/>
    <mergeCell ref="A5:T5"/>
    <mergeCell ref="U5:V5"/>
    <mergeCell ref="W5:Z5"/>
    <mergeCell ref="AA5:AD5"/>
    <mergeCell ref="A6:T6"/>
    <mergeCell ref="U6:V6"/>
    <mergeCell ref="W6:Z6"/>
    <mergeCell ref="AA6:AD6"/>
    <mergeCell ref="Z7:AD8"/>
    <mergeCell ref="A8:E8"/>
    <mergeCell ref="J8:K8"/>
    <mergeCell ref="L8:M8"/>
    <mergeCell ref="N8:O8"/>
    <mergeCell ref="P8:Q8"/>
    <mergeCell ref="R8:S8"/>
    <mergeCell ref="A7:E7"/>
    <mergeCell ref="J7:S7"/>
    <mergeCell ref="T7:U8"/>
    <mergeCell ref="F7:G7"/>
    <mergeCell ref="H7:I7"/>
    <mergeCell ref="F8:G8"/>
    <mergeCell ref="H8:I8"/>
    <mergeCell ref="V7:Y8"/>
    <mergeCell ref="A23:B25"/>
    <mergeCell ref="Z9:AD9"/>
    <mergeCell ref="AA10:AD11"/>
    <mergeCell ref="A11:B13"/>
    <mergeCell ref="AA12:AB12"/>
    <mergeCell ref="AC12:AD12"/>
    <mergeCell ref="AA13:AB13"/>
    <mergeCell ref="AC13:AD13"/>
    <mergeCell ref="V10:Z10"/>
    <mergeCell ref="V9:Y9"/>
    <mergeCell ref="A9:B10"/>
    <mergeCell ref="A32:B34"/>
    <mergeCell ref="A35:B37"/>
    <mergeCell ref="A38:B40"/>
    <mergeCell ref="AA18:AD40"/>
    <mergeCell ref="A14:B16"/>
    <mergeCell ref="AC14:AD14"/>
    <mergeCell ref="AA15:AB15"/>
    <mergeCell ref="AC15:AD15"/>
    <mergeCell ref="AA16:AB16"/>
    <mergeCell ref="AC16:AD16"/>
    <mergeCell ref="AA14:AB14"/>
    <mergeCell ref="A17:B19"/>
    <mergeCell ref="AA17:AD17"/>
    <mergeCell ref="A20:B22"/>
    <mergeCell ref="A26:B28"/>
    <mergeCell ref="A29:B31"/>
  </mergeCells>
  <dataValidations count="8">
    <dataValidation type="whole" errorStyle="warning" allowBlank="1" showInputMessage="1" showErrorMessage="1" errorTitle="Data Entry Error" error="This UTM Northing seems incorrect." sqref="AA6:AD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W6:Z6">
      <formula1>280000</formula1>
      <formula2>719000</formula2>
    </dataValidation>
    <dataValidation type="whole" errorStyle="warning" allowBlank="1" showInputMessage="1" showErrorMessage="1" errorTitle="Data Entry Error" error="This value seems too high." sqref="AC16:AD16">
      <formula1>0</formula1>
      <formula2>50</formula2>
    </dataValidation>
    <dataValidation type="decimal" errorStyle="warning" allowBlank="1" showInputMessage="1" showErrorMessage="1" errorTitle="Data Entry Error" error="This value seems to high." sqref="AC14:AD15">
      <formula1>0</formula1>
      <formula2>50</formula2>
    </dataValidation>
    <dataValidation type="decimal" errorStyle="warning" allowBlank="1" showInputMessage="1" showErrorMessage="1" errorTitle="Data Entry Error" error="This value seems too high." sqref="X12:Y25 X32:Y34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V11 D10:U40">
      <formula1>1</formula1>
      <formula2>100</formula2>
    </dataValidation>
    <dataValidation type="list" allowBlank="1" showInputMessage="1" showErrorMessage="1" sqref="W12:W40 X42:AC42 U42:V42 AC12:AD12 A11:B40">
      <formula1>TreeSpecies</formula1>
    </dataValidation>
    <dataValidation errorStyle="warning" allowBlank="1" showInputMessage="1" showErrorMessage="1" errorTitle="Integer expected" error="This value is either not an integer or seems too high." sqref="V12:V40"/>
  </dataValidations>
  <pageMargins left="0.70866141732283472" right="0.70866141732283472" top="0.74803149606299213" bottom="0.74803149606299213" header="0.31496062992125984" footer="0.31496062992125984"/>
  <pageSetup scale="115" orientation="portrait" r:id="rId1"/>
  <headerFooter>
    <oddHeader>&amp;L&amp;F&amp;C&amp;A&amp;RPrint Date: &amp;D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F158"/>
  <sheetViews>
    <sheetView zoomScale="150" zoomScaleNormal="150" workbookViewId="0">
      <selection activeCell="V12" sqref="V12"/>
    </sheetView>
  </sheetViews>
  <sheetFormatPr defaultColWidth="2.28515625" defaultRowHeight="9.9499999999999993" customHeight="1"/>
  <cols>
    <col min="1" max="1" width="2.7109375" style="1" customWidth="1"/>
    <col min="2" max="2" width="2.42578125" style="1" customWidth="1"/>
    <col min="3" max="3" width="4.28515625" style="1" customWidth="1"/>
    <col min="4" max="4" width="2.42578125" style="1" customWidth="1"/>
    <col min="5" max="5" width="2.7109375" style="1" customWidth="1"/>
    <col min="6" max="9" width="2.5703125" style="1" customWidth="1"/>
    <col min="10" max="19" width="2.42578125" style="1" bestFit="1" customWidth="1"/>
    <col min="20" max="21" width="2.7109375" style="1" customWidth="1"/>
    <col min="22" max="26" width="2.5703125" style="1" customWidth="1"/>
    <col min="27" max="30" width="2.7109375" style="1" customWidth="1"/>
    <col min="31" max="58" width="2.28515625" style="382"/>
    <col min="59" max="16384" width="2.28515625" style="1"/>
  </cols>
  <sheetData>
    <row r="1" spans="1:58" ht="5.25" customHeight="1">
      <c r="A1" s="603"/>
      <c r="B1" s="604"/>
      <c r="C1" s="604"/>
      <c r="D1" s="604"/>
      <c r="E1" s="604"/>
      <c r="F1" s="604"/>
      <c r="G1" s="601" t="s">
        <v>39</v>
      </c>
      <c r="H1" s="601"/>
      <c r="I1" s="601"/>
      <c r="J1" s="601"/>
      <c r="K1" s="601"/>
      <c r="L1" s="601"/>
      <c r="M1" s="601"/>
      <c r="N1" s="609" t="s">
        <v>473</v>
      </c>
      <c r="O1" s="612"/>
      <c r="P1" s="612"/>
      <c r="Q1" s="612"/>
      <c r="R1" s="612"/>
      <c r="S1" s="612"/>
      <c r="T1" s="612"/>
      <c r="U1" s="612"/>
      <c r="V1" s="612"/>
      <c r="W1" s="612"/>
      <c r="X1" s="278" t="s">
        <v>34</v>
      </c>
      <c r="Y1" s="278" t="s">
        <v>35</v>
      </c>
      <c r="Z1" s="278" t="s">
        <v>36</v>
      </c>
      <c r="AA1" s="609" t="s">
        <v>37</v>
      </c>
      <c r="AB1" s="609"/>
      <c r="AC1" s="609" t="s">
        <v>38</v>
      </c>
      <c r="AD1" s="610"/>
      <c r="AE1" s="383"/>
    </row>
    <row r="2" spans="1:58" ht="9.9499999999999993" customHeight="1">
      <c r="A2" s="605"/>
      <c r="B2" s="606"/>
      <c r="C2" s="606"/>
      <c r="D2" s="606"/>
      <c r="E2" s="606"/>
      <c r="F2" s="606"/>
      <c r="G2" s="602"/>
      <c r="H2" s="602"/>
      <c r="I2" s="602"/>
      <c r="J2" s="602"/>
      <c r="K2" s="602"/>
      <c r="L2" s="602"/>
      <c r="M2" s="602"/>
      <c r="N2" s="611">
        <f>'Plot (1)'!N2:W2</f>
        <v>0</v>
      </c>
      <c r="O2" s="611"/>
      <c r="P2" s="611"/>
      <c r="Q2" s="611"/>
      <c r="R2" s="611"/>
      <c r="S2" s="611"/>
      <c r="T2" s="611"/>
      <c r="U2" s="611"/>
      <c r="V2" s="611"/>
      <c r="W2" s="611"/>
      <c r="X2" s="271">
        <f>'Plot (1)'!X2</f>
        <v>0</v>
      </c>
      <c r="Y2" s="271">
        <f>'Plot (1)'!Y2</f>
        <v>0</v>
      </c>
      <c r="Z2" s="271">
        <f>'Plot (1)'!Z2</f>
        <v>0</v>
      </c>
      <c r="AA2" s="654">
        <v>9</v>
      </c>
      <c r="AB2" s="654"/>
      <c r="AC2" s="654">
        <v>10</v>
      </c>
      <c r="AD2" s="655"/>
      <c r="AE2" s="383"/>
    </row>
    <row r="3" spans="1:58" s="2" customFormat="1" ht="5.25" customHeight="1">
      <c r="A3" s="613" t="s">
        <v>33</v>
      </c>
      <c r="B3" s="574"/>
      <c r="C3" s="574"/>
      <c r="D3" s="574"/>
      <c r="E3" s="574"/>
      <c r="F3" s="574"/>
      <c r="G3" s="574"/>
      <c r="H3" s="573" t="s">
        <v>32</v>
      </c>
      <c r="I3" s="573"/>
      <c r="J3" s="573" t="s">
        <v>31</v>
      </c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3" t="s">
        <v>30</v>
      </c>
      <c r="V3" s="573"/>
      <c r="W3" s="573"/>
      <c r="X3" s="573" t="s">
        <v>28</v>
      </c>
      <c r="Y3" s="573"/>
      <c r="Z3" s="573"/>
      <c r="AA3" s="573" t="s">
        <v>29</v>
      </c>
      <c r="AB3" s="574"/>
      <c r="AC3" s="574"/>
      <c r="AD3" s="575"/>
      <c r="AE3" s="384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393"/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  <c r="BD3" s="393"/>
      <c r="BE3" s="393"/>
      <c r="BF3" s="393"/>
    </row>
    <row r="4" spans="1:58" ht="9.9499999999999993" customHeight="1">
      <c r="A4" s="614">
        <f>'Plot (1)'!A4:G4</f>
        <v>0</v>
      </c>
      <c r="B4" s="558"/>
      <c r="C4" s="558"/>
      <c r="D4" s="558"/>
      <c r="E4" s="558"/>
      <c r="F4" s="558"/>
      <c r="G4" s="558"/>
      <c r="H4" s="563">
        <f>'Plot (1)'!H4:I4</f>
        <v>0</v>
      </c>
      <c r="I4" s="563"/>
      <c r="J4" s="563">
        <f>'Plot (1)'!J4:T4</f>
        <v>0</v>
      </c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>
        <f>'Plot (1)'!U4:W4</f>
        <v>0</v>
      </c>
      <c r="V4" s="563"/>
      <c r="W4" s="563"/>
      <c r="X4" s="563">
        <f>'Plot (1)'!X4:Z4</f>
        <v>0</v>
      </c>
      <c r="Y4" s="563"/>
      <c r="Z4" s="563"/>
      <c r="AA4" s="563">
        <f>'Plot (1)'!AA4:AD4</f>
        <v>0</v>
      </c>
      <c r="AB4" s="563"/>
      <c r="AC4" s="563"/>
      <c r="AD4" s="656"/>
      <c r="AE4" s="383"/>
    </row>
    <row r="5" spans="1:58" ht="5.25" customHeight="1">
      <c r="A5" s="595" t="s">
        <v>14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61" t="s">
        <v>25</v>
      </c>
      <c r="V5" s="562"/>
      <c r="W5" s="573" t="s">
        <v>26</v>
      </c>
      <c r="X5" s="573"/>
      <c r="Y5" s="573"/>
      <c r="Z5" s="573"/>
      <c r="AA5" s="573" t="s">
        <v>27</v>
      </c>
      <c r="AB5" s="574"/>
      <c r="AC5" s="574"/>
      <c r="AD5" s="575"/>
      <c r="AE5" s="383"/>
    </row>
    <row r="6" spans="1:58" ht="9.75" customHeight="1" thickBot="1">
      <c r="A6" s="580"/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657">
        <f>'Plot (1)'!U6:V6</f>
        <v>0</v>
      </c>
      <c r="V6" s="658"/>
      <c r="W6" s="539"/>
      <c r="X6" s="539"/>
      <c r="Y6" s="539"/>
      <c r="Z6" s="539"/>
      <c r="AA6" s="539"/>
      <c r="AB6" s="540"/>
      <c r="AC6" s="540"/>
      <c r="AD6" s="541"/>
      <c r="AE6" s="383"/>
    </row>
    <row r="7" spans="1:58" ht="5.25" customHeight="1">
      <c r="A7" s="597" t="s">
        <v>476</v>
      </c>
      <c r="B7" s="598"/>
      <c r="C7" s="598"/>
      <c r="D7" s="598"/>
      <c r="E7" s="598"/>
      <c r="F7" s="569" t="s">
        <v>11</v>
      </c>
      <c r="G7" s="570"/>
      <c r="H7" s="569" t="s">
        <v>479</v>
      </c>
      <c r="I7" s="570"/>
      <c r="J7" s="582" t="s">
        <v>12</v>
      </c>
      <c r="K7" s="583"/>
      <c r="L7" s="583"/>
      <c r="M7" s="583"/>
      <c r="N7" s="583"/>
      <c r="O7" s="583"/>
      <c r="P7" s="583"/>
      <c r="Q7" s="583"/>
      <c r="R7" s="583"/>
      <c r="S7" s="584"/>
      <c r="T7" s="576" t="s">
        <v>13</v>
      </c>
      <c r="U7" s="577"/>
      <c r="V7" s="591" t="s">
        <v>23</v>
      </c>
      <c r="W7" s="591"/>
      <c r="X7" s="591"/>
      <c r="Y7" s="592"/>
      <c r="Z7" s="586">
        <f>'Plot (1)'!Z7:AD8</f>
        <v>0</v>
      </c>
      <c r="AA7" s="587"/>
      <c r="AB7" s="587"/>
      <c r="AC7" s="587"/>
      <c r="AD7" s="588"/>
      <c r="AE7" s="383"/>
    </row>
    <row r="8" spans="1:58" ht="8.25" customHeight="1" thickBot="1">
      <c r="A8" s="599">
        <v>9</v>
      </c>
      <c r="B8" s="600"/>
      <c r="C8" s="600"/>
      <c r="D8" s="600"/>
      <c r="E8" s="600"/>
      <c r="F8" s="571">
        <f>'Plot (1)'!F8:G8</f>
        <v>0</v>
      </c>
      <c r="G8" s="572"/>
      <c r="H8" s="571">
        <f>'Plot (1)'!H8:I8</f>
        <v>0</v>
      </c>
      <c r="I8" s="572"/>
      <c r="J8" s="652"/>
      <c r="K8" s="653"/>
      <c r="L8" s="653"/>
      <c r="M8" s="653"/>
      <c r="N8" s="567"/>
      <c r="O8" s="567"/>
      <c r="P8" s="567"/>
      <c r="Q8" s="567"/>
      <c r="R8" s="567"/>
      <c r="S8" s="568"/>
      <c r="T8" s="578"/>
      <c r="U8" s="579"/>
      <c r="V8" s="593"/>
      <c r="W8" s="593"/>
      <c r="X8" s="593"/>
      <c r="Y8" s="594"/>
      <c r="Z8" s="589"/>
      <c r="AA8" s="589"/>
      <c r="AB8" s="589"/>
      <c r="AC8" s="589"/>
      <c r="AD8" s="590"/>
      <c r="AE8" s="383"/>
    </row>
    <row r="9" spans="1:58" ht="11.25" customHeight="1" thickBot="1">
      <c r="A9" s="533" t="s">
        <v>2</v>
      </c>
      <c r="B9" s="534"/>
      <c r="C9" s="284" t="s">
        <v>0</v>
      </c>
      <c r="D9" s="431" t="s">
        <v>3</v>
      </c>
      <c r="E9" s="431" t="s">
        <v>4</v>
      </c>
      <c r="F9" s="431" t="s">
        <v>5</v>
      </c>
      <c r="G9" s="432" t="s">
        <v>6</v>
      </c>
      <c r="H9" s="433" t="s">
        <v>7</v>
      </c>
      <c r="I9" s="434" t="s">
        <v>8</v>
      </c>
      <c r="J9" s="435" t="s">
        <v>9</v>
      </c>
      <c r="K9" s="436" t="s">
        <v>10</v>
      </c>
      <c r="L9" s="436" t="s">
        <v>9</v>
      </c>
      <c r="M9" s="436" t="s">
        <v>10</v>
      </c>
      <c r="N9" s="436" t="s">
        <v>9</v>
      </c>
      <c r="O9" s="436" t="s">
        <v>10</v>
      </c>
      <c r="P9" s="436" t="s">
        <v>9</v>
      </c>
      <c r="Q9" s="436" t="s">
        <v>10</v>
      </c>
      <c r="R9" s="436" t="s">
        <v>9</v>
      </c>
      <c r="S9" s="437" t="s">
        <v>10</v>
      </c>
      <c r="T9" s="443" t="s">
        <v>7</v>
      </c>
      <c r="U9" s="467" t="s">
        <v>8</v>
      </c>
      <c r="V9" s="531" t="s">
        <v>24</v>
      </c>
      <c r="W9" s="531"/>
      <c r="X9" s="531"/>
      <c r="Y9" s="532"/>
      <c r="Z9" s="539">
        <f>'Plot (1)'!Z9:AD9</f>
        <v>0</v>
      </c>
      <c r="AA9" s="540"/>
      <c r="AB9" s="540"/>
      <c r="AC9" s="540"/>
      <c r="AD9" s="541"/>
      <c r="AE9" s="383"/>
    </row>
    <row r="10" spans="1:58" ht="9.9499999999999993" customHeight="1" thickBot="1">
      <c r="A10" s="535"/>
      <c r="B10" s="536"/>
      <c r="C10" s="430" t="s">
        <v>1</v>
      </c>
      <c r="D10" s="450">
        <f t="shared" ref="D10:S10" si="0">SUM(D11:D40)</f>
        <v>0</v>
      </c>
      <c r="E10" s="451">
        <f t="shared" si="0"/>
        <v>0</v>
      </c>
      <c r="F10" s="451">
        <f t="shared" si="0"/>
        <v>0</v>
      </c>
      <c r="G10" s="452">
        <f t="shared" si="0"/>
        <v>0</v>
      </c>
      <c r="H10" s="450">
        <f t="shared" si="0"/>
        <v>0</v>
      </c>
      <c r="I10" s="452">
        <f t="shared" si="0"/>
        <v>0</v>
      </c>
      <c r="J10" s="450">
        <f t="shared" si="0"/>
        <v>0</v>
      </c>
      <c r="K10" s="451">
        <f t="shared" si="0"/>
        <v>0</v>
      </c>
      <c r="L10" s="451">
        <f t="shared" si="0"/>
        <v>0</v>
      </c>
      <c r="M10" s="451">
        <f t="shared" si="0"/>
        <v>0</v>
      </c>
      <c r="N10" s="451">
        <f t="shared" si="0"/>
        <v>0</v>
      </c>
      <c r="O10" s="451">
        <f t="shared" si="0"/>
        <v>0</v>
      </c>
      <c r="P10" s="451">
        <f t="shared" si="0"/>
        <v>0</v>
      </c>
      <c r="Q10" s="451">
        <f t="shared" si="0"/>
        <v>0</v>
      </c>
      <c r="R10" s="451">
        <f t="shared" si="0"/>
        <v>0</v>
      </c>
      <c r="S10" s="452">
        <f t="shared" si="0"/>
        <v>0</v>
      </c>
      <c r="T10" s="428">
        <f t="shared" ref="T10:U10" si="1">SUM(T11:T40)</f>
        <v>0</v>
      </c>
      <c r="U10" s="429">
        <f t="shared" si="1"/>
        <v>0</v>
      </c>
      <c r="V10" s="537" t="s">
        <v>730</v>
      </c>
      <c r="W10" s="537"/>
      <c r="X10" s="537"/>
      <c r="Y10" s="537"/>
      <c r="Z10" s="538"/>
      <c r="AA10" s="550" t="s">
        <v>21</v>
      </c>
      <c r="AB10" s="551"/>
      <c r="AC10" s="551"/>
      <c r="AD10" s="552"/>
      <c r="AE10" s="383"/>
    </row>
    <row r="11" spans="1:58" ht="9.9499999999999993" customHeight="1">
      <c r="A11" s="634"/>
      <c r="B11" s="635"/>
      <c r="C11" s="447">
        <v>1</v>
      </c>
      <c r="D11" s="287"/>
      <c r="E11" s="442"/>
      <c r="F11" s="442"/>
      <c r="G11" s="285"/>
      <c r="H11" s="287"/>
      <c r="I11" s="285"/>
      <c r="J11" s="287"/>
      <c r="K11" s="442"/>
      <c r="L11" s="442"/>
      <c r="M11" s="442"/>
      <c r="N11" s="442"/>
      <c r="O11" s="442"/>
      <c r="P11" s="442"/>
      <c r="Q11" s="442"/>
      <c r="R11" s="442"/>
      <c r="S11" s="285"/>
      <c r="T11" s="287"/>
      <c r="U11" s="285"/>
      <c r="V11" s="445" t="s">
        <v>718</v>
      </c>
      <c r="W11" s="7" t="s">
        <v>15</v>
      </c>
      <c r="X11" s="7" t="s">
        <v>16</v>
      </c>
      <c r="Y11" s="7" t="s">
        <v>17</v>
      </c>
      <c r="Z11" s="292" t="s">
        <v>707</v>
      </c>
      <c r="AA11" s="553"/>
      <c r="AB11" s="554"/>
      <c r="AC11" s="554"/>
      <c r="AD11" s="555"/>
      <c r="AE11" s="383"/>
    </row>
    <row r="12" spans="1:58" ht="9.9499999999999993" customHeight="1">
      <c r="A12" s="529"/>
      <c r="B12" s="530"/>
      <c r="C12" s="448">
        <v>2</v>
      </c>
      <c r="D12" s="287"/>
      <c r="E12" s="442"/>
      <c r="F12" s="442"/>
      <c r="G12" s="285"/>
      <c r="H12" s="287"/>
      <c r="I12" s="285"/>
      <c r="J12" s="287"/>
      <c r="K12" s="442"/>
      <c r="L12" s="442"/>
      <c r="M12" s="442"/>
      <c r="N12" s="442"/>
      <c r="O12" s="442"/>
      <c r="P12" s="442"/>
      <c r="Q12" s="442"/>
      <c r="R12" s="442"/>
      <c r="S12" s="285"/>
      <c r="T12" s="287"/>
      <c r="U12" s="285"/>
      <c r="V12" s="441"/>
      <c r="W12" s="515"/>
      <c r="X12" s="526"/>
      <c r="Y12" s="526"/>
      <c r="Z12" s="280"/>
      <c r="AA12" s="556" t="s">
        <v>18</v>
      </c>
      <c r="AB12" s="557"/>
      <c r="AC12" s="542"/>
      <c r="AD12" s="543"/>
      <c r="AE12" s="383"/>
    </row>
    <row r="13" spans="1:58" ht="9.9499999999999993" customHeight="1" thickBot="1">
      <c r="A13" s="636"/>
      <c r="B13" s="637"/>
      <c r="C13" s="449">
        <v>3</v>
      </c>
      <c r="D13" s="288"/>
      <c r="E13" s="444"/>
      <c r="F13" s="444"/>
      <c r="G13" s="286"/>
      <c r="H13" s="288"/>
      <c r="I13" s="286"/>
      <c r="J13" s="288"/>
      <c r="K13" s="444"/>
      <c r="L13" s="444"/>
      <c r="M13" s="444"/>
      <c r="N13" s="444"/>
      <c r="O13" s="444"/>
      <c r="P13" s="444"/>
      <c r="Q13" s="444"/>
      <c r="R13" s="444"/>
      <c r="S13" s="286"/>
      <c r="T13" s="288"/>
      <c r="U13" s="286"/>
      <c r="V13" s="441"/>
      <c r="W13" s="515"/>
      <c r="X13" s="526"/>
      <c r="Y13" s="526"/>
      <c r="Z13" s="280"/>
      <c r="AA13" s="556" t="s">
        <v>16</v>
      </c>
      <c r="AB13" s="557"/>
      <c r="AC13" s="542"/>
      <c r="AD13" s="543"/>
      <c r="AE13" s="383"/>
    </row>
    <row r="14" spans="1:58" ht="9.9499999999999993" customHeight="1">
      <c r="A14" s="634"/>
      <c r="B14" s="635"/>
      <c r="C14" s="460">
        <v>1</v>
      </c>
      <c r="D14" s="461"/>
      <c r="E14" s="462"/>
      <c r="F14" s="462"/>
      <c r="G14" s="463"/>
      <c r="H14" s="461"/>
      <c r="I14" s="463"/>
      <c r="J14" s="461"/>
      <c r="K14" s="462"/>
      <c r="L14" s="462"/>
      <c r="M14" s="462"/>
      <c r="N14" s="462"/>
      <c r="O14" s="462"/>
      <c r="P14" s="462"/>
      <c r="Q14" s="462"/>
      <c r="R14" s="462"/>
      <c r="S14" s="463"/>
      <c r="T14" s="461"/>
      <c r="U14" s="463"/>
      <c r="V14" s="441"/>
      <c r="W14" s="515"/>
      <c r="X14" s="528"/>
      <c r="Y14" s="528"/>
      <c r="Z14" s="281"/>
      <c r="AA14" s="556" t="s">
        <v>19</v>
      </c>
      <c r="AB14" s="557"/>
      <c r="AC14" s="542"/>
      <c r="AD14" s="543"/>
      <c r="AE14" s="383"/>
    </row>
    <row r="15" spans="1:58" ht="9.9499999999999993" customHeight="1">
      <c r="A15" s="529"/>
      <c r="B15" s="530"/>
      <c r="C15" s="448">
        <v>2</v>
      </c>
      <c r="D15" s="287"/>
      <c r="E15" s="442"/>
      <c r="F15" s="442"/>
      <c r="G15" s="285"/>
      <c r="H15" s="287"/>
      <c r="I15" s="285"/>
      <c r="J15" s="287"/>
      <c r="K15" s="442"/>
      <c r="L15" s="442"/>
      <c r="M15" s="442"/>
      <c r="N15" s="442"/>
      <c r="O15" s="442"/>
      <c r="P15" s="442"/>
      <c r="Q15" s="442"/>
      <c r="R15" s="442"/>
      <c r="S15" s="285"/>
      <c r="T15" s="287"/>
      <c r="U15" s="285"/>
      <c r="V15" s="441"/>
      <c r="W15" s="515"/>
      <c r="X15" s="528"/>
      <c r="Y15" s="528"/>
      <c r="Z15" s="281"/>
      <c r="AA15" s="544" t="s">
        <v>20</v>
      </c>
      <c r="AB15" s="545"/>
      <c r="AC15" s="542"/>
      <c r="AD15" s="543"/>
      <c r="AE15" s="383"/>
    </row>
    <row r="16" spans="1:58" ht="9.9499999999999993" customHeight="1" thickBot="1">
      <c r="A16" s="636"/>
      <c r="B16" s="637"/>
      <c r="C16" s="449">
        <v>3</v>
      </c>
      <c r="D16" s="288"/>
      <c r="E16" s="444"/>
      <c r="F16" s="444"/>
      <c r="G16" s="286"/>
      <c r="H16" s="288"/>
      <c r="I16" s="286"/>
      <c r="J16" s="288"/>
      <c r="K16" s="444"/>
      <c r="L16" s="444"/>
      <c r="M16" s="444"/>
      <c r="N16" s="444"/>
      <c r="O16" s="444"/>
      <c r="P16" s="444"/>
      <c r="Q16" s="444"/>
      <c r="R16" s="444"/>
      <c r="S16" s="286"/>
      <c r="T16" s="288"/>
      <c r="U16" s="286"/>
      <c r="V16" s="441"/>
      <c r="W16" s="515"/>
      <c r="X16" s="528"/>
      <c r="Y16" s="528"/>
      <c r="Z16" s="281"/>
      <c r="AA16" s="546" t="s">
        <v>480</v>
      </c>
      <c r="AB16" s="547"/>
      <c r="AC16" s="548"/>
      <c r="AD16" s="549"/>
      <c r="AE16" s="383"/>
    </row>
    <row r="17" spans="1:31" ht="9.9499999999999993" customHeight="1">
      <c r="A17" s="634"/>
      <c r="B17" s="635"/>
      <c r="C17" s="447">
        <v>1</v>
      </c>
      <c r="D17" s="461"/>
      <c r="E17" s="462"/>
      <c r="F17" s="462"/>
      <c r="G17" s="463"/>
      <c r="H17" s="461"/>
      <c r="I17" s="463"/>
      <c r="J17" s="461"/>
      <c r="K17" s="462"/>
      <c r="L17" s="462"/>
      <c r="M17" s="462"/>
      <c r="N17" s="462"/>
      <c r="O17" s="462"/>
      <c r="P17" s="462"/>
      <c r="Q17" s="462"/>
      <c r="R17" s="462"/>
      <c r="S17" s="463"/>
      <c r="T17" s="461"/>
      <c r="U17" s="463"/>
      <c r="V17" s="441"/>
      <c r="W17" s="442"/>
      <c r="X17" s="528"/>
      <c r="Y17" s="528"/>
      <c r="Z17" s="281"/>
      <c r="AA17" s="644" t="s">
        <v>22</v>
      </c>
      <c r="AB17" s="644"/>
      <c r="AC17" s="644"/>
      <c r="AD17" s="645"/>
      <c r="AE17" s="383"/>
    </row>
    <row r="18" spans="1:31" ht="9.9499999999999993" customHeight="1">
      <c r="A18" s="529"/>
      <c r="B18" s="530"/>
      <c r="C18" s="448">
        <v>2</v>
      </c>
      <c r="D18" s="287"/>
      <c r="E18" s="442"/>
      <c r="F18" s="442"/>
      <c r="G18" s="285"/>
      <c r="H18" s="287"/>
      <c r="I18" s="285"/>
      <c r="J18" s="287"/>
      <c r="K18" s="442"/>
      <c r="L18" s="442"/>
      <c r="M18" s="442"/>
      <c r="N18" s="442"/>
      <c r="O18" s="442"/>
      <c r="P18" s="442"/>
      <c r="Q18" s="442"/>
      <c r="R18" s="442"/>
      <c r="S18" s="285"/>
      <c r="T18" s="287"/>
      <c r="U18" s="285"/>
      <c r="V18" s="441"/>
      <c r="W18" s="442"/>
      <c r="X18" s="528"/>
      <c r="Y18" s="528"/>
      <c r="Z18" s="281"/>
      <c r="AA18" s="638"/>
      <c r="AB18" s="638"/>
      <c r="AC18" s="638"/>
      <c r="AD18" s="639"/>
      <c r="AE18" s="383"/>
    </row>
    <row r="19" spans="1:31" ht="9.9499999999999993" customHeight="1" thickBot="1">
      <c r="A19" s="636"/>
      <c r="B19" s="637"/>
      <c r="C19" s="449">
        <v>3</v>
      </c>
      <c r="D19" s="288"/>
      <c r="E19" s="444"/>
      <c r="F19" s="444"/>
      <c r="G19" s="286"/>
      <c r="H19" s="288"/>
      <c r="I19" s="286"/>
      <c r="J19" s="288"/>
      <c r="K19" s="444"/>
      <c r="L19" s="444"/>
      <c r="M19" s="444"/>
      <c r="N19" s="444"/>
      <c r="O19" s="444"/>
      <c r="P19" s="444"/>
      <c r="Q19" s="444"/>
      <c r="R19" s="444"/>
      <c r="S19" s="286"/>
      <c r="T19" s="288"/>
      <c r="U19" s="286"/>
      <c r="V19" s="441"/>
      <c r="W19" s="442"/>
      <c r="X19" s="528"/>
      <c r="Y19" s="528"/>
      <c r="Z19" s="281"/>
      <c r="AA19" s="640"/>
      <c r="AB19" s="640"/>
      <c r="AC19" s="640"/>
      <c r="AD19" s="641"/>
      <c r="AE19" s="383"/>
    </row>
    <row r="20" spans="1:31" ht="9.9499999999999993" customHeight="1">
      <c r="A20" s="659"/>
      <c r="B20" s="660"/>
      <c r="C20" s="447">
        <v>1</v>
      </c>
      <c r="D20" s="461"/>
      <c r="E20" s="462"/>
      <c r="F20" s="462"/>
      <c r="G20" s="463"/>
      <c r="H20" s="461"/>
      <c r="I20" s="463"/>
      <c r="J20" s="461"/>
      <c r="K20" s="462"/>
      <c r="L20" s="462"/>
      <c r="M20" s="462"/>
      <c r="N20" s="462"/>
      <c r="O20" s="462"/>
      <c r="P20" s="462"/>
      <c r="Q20" s="462"/>
      <c r="R20" s="462"/>
      <c r="S20" s="463"/>
      <c r="T20" s="461"/>
      <c r="U20" s="463"/>
      <c r="V20" s="441"/>
      <c r="W20" s="442"/>
      <c r="X20" s="526"/>
      <c r="Y20" s="526"/>
      <c r="Z20" s="280"/>
      <c r="AA20" s="640"/>
      <c r="AB20" s="640"/>
      <c r="AC20" s="640"/>
      <c r="AD20" s="641"/>
      <c r="AE20" s="383"/>
    </row>
    <row r="21" spans="1:31" ht="9.9499999999999993" customHeight="1">
      <c r="A21" s="648"/>
      <c r="B21" s="649"/>
      <c r="C21" s="448">
        <v>2</v>
      </c>
      <c r="D21" s="287"/>
      <c r="E21" s="442"/>
      <c r="F21" s="442"/>
      <c r="G21" s="285"/>
      <c r="H21" s="287"/>
      <c r="I21" s="285"/>
      <c r="J21" s="287"/>
      <c r="K21" s="442"/>
      <c r="L21" s="442"/>
      <c r="M21" s="442"/>
      <c r="N21" s="442"/>
      <c r="O21" s="442"/>
      <c r="P21" s="442"/>
      <c r="Q21" s="442"/>
      <c r="R21" s="442"/>
      <c r="S21" s="285"/>
      <c r="T21" s="287"/>
      <c r="U21" s="285"/>
      <c r="V21" s="441"/>
      <c r="W21" s="442"/>
      <c r="X21" s="526"/>
      <c r="Y21" s="526"/>
      <c r="Z21" s="280"/>
      <c r="AA21" s="640"/>
      <c r="AB21" s="640"/>
      <c r="AC21" s="640"/>
      <c r="AD21" s="641"/>
      <c r="AE21" s="383"/>
    </row>
    <row r="22" spans="1:31" ht="9.9499999999999993" customHeight="1" thickBot="1">
      <c r="A22" s="661"/>
      <c r="B22" s="662"/>
      <c r="C22" s="449">
        <v>3</v>
      </c>
      <c r="D22" s="288"/>
      <c r="E22" s="444"/>
      <c r="F22" s="444"/>
      <c r="G22" s="286"/>
      <c r="H22" s="288"/>
      <c r="I22" s="286"/>
      <c r="J22" s="288"/>
      <c r="K22" s="444"/>
      <c r="L22" s="444"/>
      <c r="M22" s="444"/>
      <c r="N22" s="444"/>
      <c r="O22" s="444"/>
      <c r="P22" s="444"/>
      <c r="Q22" s="444"/>
      <c r="R22" s="444"/>
      <c r="S22" s="286"/>
      <c r="T22" s="288"/>
      <c r="U22" s="286"/>
      <c r="V22" s="441"/>
      <c r="W22" s="442"/>
      <c r="X22" s="526"/>
      <c r="Y22" s="526"/>
      <c r="Z22" s="280"/>
      <c r="AA22" s="640"/>
      <c r="AB22" s="640"/>
      <c r="AC22" s="640"/>
      <c r="AD22" s="641"/>
      <c r="AE22" s="383"/>
    </row>
    <row r="23" spans="1:31" ht="9.9499999999999993" customHeight="1">
      <c r="A23" s="634"/>
      <c r="B23" s="635"/>
      <c r="C23" s="447">
        <v>1</v>
      </c>
      <c r="D23" s="461"/>
      <c r="E23" s="462"/>
      <c r="F23" s="462"/>
      <c r="G23" s="463"/>
      <c r="H23" s="461"/>
      <c r="I23" s="463"/>
      <c r="J23" s="461"/>
      <c r="K23" s="462"/>
      <c r="L23" s="462"/>
      <c r="M23" s="462"/>
      <c r="N23" s="462"/>
      <c r="O23" s="462"/>
      <c r="P23" s="462"/>
      <c r="Q23" s="462"/>
      <c r="R23" s="462"/>
      <c r="S23" s="463"/>
      <c r="T23" s="461"/>
      <c r="U23" s="463"/>
      <c r="V23" s="441"/>
      <c r="W23" s="442"/>
      <c r="X23" s="526"/>
      <c r="Y23" s="526"/>
      <c r="Z23" s="280"/>
      <c r="AA23" s="640"/>
      <c r="AB23" s="640"/>
      <c r="AC23" s="640"/>
      <c r="AD23" s="641"/>
      <c r="AE23" s="383"/>
    </row>
    <row r="24" spans="1:31" ht="9.9499999999999993" customHeight="1">
      <c r="A24" s="529"/>
      <c r="B24" s="530"/>
      <c r="C24" s="448">
        <v>2</v>
      </c>
      <c r="D24" s="287"/>
      <c r="E24" s="442"/>
      <c r="F24" s="442"/>
      <c r="G24" s="285"/>
      <c r="H24" s="287"/>
      <c r="I24" s="285"/>
      <c r="J24" s="287"/>
      <c r="K24" s="442"/>
      <c r="L24" s="442"/>
      <c r="M24" s="442"/>
      <c r="N24" s="442"/>
      <c r="O24" s="442"/>
      <c r="P24" s="442"/>
      <c r="Q24" s="442"/>
      <c r="R24" s="442"/>
      <c r="S24" s="285"/>
      <c r="T24" s="287"/>
      <c r="U24" s="285"/>
      <c r="V24" s="441"/>
      <c r="W24" s="442"/>
      <c r="X24" s="526"/>
      <c r="Y24" s="526"/>
      <c r="Z24" s="280"/>
      <c r="AA24" s="640"/>
      <c r="AB24" s="640"/>
      <c r="AC24" s="640"/>
      <c r="AD24" s="641"/>
      <c r="AE24" s="383"/>
    </row>
    <row r="25" spans="1:31" ht="9.9499999999999993" customHeight="1" thickBot="1">
      <c r="A25" s="636"/>
      <c r="B25" s="637"/>
      <c r="C25" s="449">
        <v>3</v>
      </c>
      <c r="D25" s="288"/>
      <c r="E25" s="444"/>
      <c r="F25" s="444"/>
      <c r="G25" s="286"/>
      <c r="H25" s="288"/>
      <c r="I25" s="286"/>
      <c r="J25" s="288"/>
      <c r="K25" s="444"/>
      <c r="L25" s="444"/>
      <c r="M25" s="444"/>
      <c r="N25" s="444"/>
      <c r="O25" s="444"/>
      <c r="P25" s="444"/>
      <c r="Q25" s="444"/>
      <c r="R25" s="444"/>
      <c r="S25" s="286"/>
      <c r="T25" s="288"/>
      <c r="U25" s="286"/>
      <c r="V25" s="441"/>
      <c r="W25" s="442"/>
      <c r="X25" s="526"/>
      <c r="Y25" s="526"/>
      <c r="Z25" s="280"/>
      <c r="AA25" s="640"/>
      <c r="AB25" s="640"/>
      <c r="AC25" s="640"/>
      <c r="AD25" s="641"/>
      <c r="AE25" s="383"/>
    </row>
    <row r="26" spans="1:31" ht="9.75" customHeight="1">
      <c r="A26" s="634"/>
      <c r="B26" s="635"/>
      <c r="C26" s="447">
        <v>1</v>
      </c>
      <c r="D26" s="461"/>
      <c r="E26" s="462"/>
      <c r="F26" s="462"/>
      <c r="G26" s="463"/>
      <c r="H26" s="461"/>
      <c r="I26" s="463"/>
      <c r="J26" s="461"/>
      <c r="K26" s="462"/>
      <c r="L26" s="462"/>
      <c r="M26" s="462"/>
      <c r="N26" s="462"/>
      <c r="O26" s="462"/>
      <c r="P26" s="462"/>
      <c r="Q26" s="462"/>
      <c r="R26" s="462"/>
      <c r="S26" s="463"/>
      <c r="T26" s="461"/>
      <c r="U26" s="463"/>
      <c r="V26" s="441"/>
      <c r="W26" s="442"/>
      <c r="X26" s="526"/>
      <c r="Y26" s="526"/>
      <c r="Z26" s="280"/>
      <c r="AA26" s="640"/>
      <c r="AB26" s="640"/>
      <c r="AC26" s="640"/>
      <c r="AD26" s="641"/>
      <c r="AE26" s="383"/>
    </row>
    <row r="27" spans="1:31" ht="9.9499999999999993" customHeight="1">
      <c r="A27" s="529"/>
      <c r="B27" s="530"/>
      <c r="C27" s="448">
        <v>2</v>
      </c>
      <c r="D27" s="287"/>
      <c r="E27" s="442"/>
      <c r="F27" s="442"/>
      <c r="G27" s="285"/>
      <c r="H27" s="287"/>
      <c r="I27" s="285"/>
      <c r="J27" s="287"/>
      <c r="K27" s="442"/>
      <c r="L27" s="442"/>
      <c r="M27" s="442"/>
      <c r="N27" s="442"/>
      <c r="O27" s="442"/>
      <c r="P27" s="442"/>
      <c r="Q27" s="442"/>
      <c r="R27" s="442"/>
      <c r="S27" s="285"/>
      <c r="T27" s="287"/>
      <c r="U27" s="285"/>
      <c r="V27" s="441"/>
      <c r="W27" s="442"/>
      <c r="X27" s="526"/>
      <c r="Y27" s="526"/>
      <c r="Z27" s="280"/>
      <c r="AA27" s="640"/>
      <c r="AB27" s="640"/>
      <c r="AC27" s="640"/>
      <c r="AD27" s="641"/>
      <c r="AE27" s="383"/>
    </row>
    <row r="28" spans="1:31" ht="9.9499999999999993" customHeight="1" thickBot="1">
      <c r="A28" s="636"/>
      <c r="B28" s="637"/>
      <c r="C28" s="449">
        <v>3</v>
      </c>
      <c r="D28" s="288"/>
      <c r="E28" s="444"/>
      <c r="F28" s="444"/>
      <c r="G28" s="286"/>
      <c r="H28" s="288"/>
      <c r="I28" s="286"/>
      <c r="J28" s="288"/>
      <c r="K28" s="444"/>
      <c r="L28" s="444"/>
      <c r="M28" s="444"/>
      <c r="N28" s="444"/>
      <c r="O28" s="444"/>
      <c r="P28" s="444"/>
      <c r="Q28" s="444"/>
      <c r="R28" s="444"/>
      <c r="S28" s="286"/>
      <c r="T28" s="288"/>
      <c r="U28" s="286"/>
      <c r="V28" s="441"/>
      <c r="W28" s="442"/>
      <c r="X28" s="526"/>
      <c r="Y28" s="526"/>
      <c r="Z28" s="280"/>
      <c r="AA28" s="640"/>
      <c r="AB28" s="640"/>
      <c r="AC28" s="640"/>
      <c r="AD28" s="641"/>
      <c r="AE28" s="383"/>
    </row>
    <row r="29" spans="1:31" ht="9.9499999999999993" customHeight="1">
      <c r="A29" s="634"/>
      <c r="B29" s="635"/>
      <c r="C29" s="447">
        <v>1</v>
      </c>
      <c r="D29" s="461"/>
      <c r="E29" s="462"/>
      <c r="F29" s="462"/>
      <c r="G29" s="463"/>
      <c r="H29" s="461"/>
      <c r="I29" s="463"/>
      <c r="J29" s="461"/>
      <c r="K29" s="462"/>
      <c r="L29" s="462"/>
      <c r="M29" s="462"/>
      <c r="N29" s="462"/>
      <c r="O29" s="462"/>
      <c r="P29" s="462"/>
      <c r="Q29" s="462"/>
      <c r="R29" s="462"/>
      <c r="S29" s="463"/>
      <c r="T29" s="461"/>
      <c r="U29" s="463"/>
      <c r="V29" s="441"/>
      <c r="W29" s="442"/>
      <c r="X29" s="526"/>
      <c r="Y29" s="526"/>
      <c r="Z29" s="280"/>
      <c r="AA29" s="640"/>
      <c r="AB29" s="640"/>
      <c r="AC29" s="640"/>
      <c r="AD29" s="641"/>
      <c r="AE29" s="383"/>
    </row>
    <row r="30" spans="1:31" ht="9.9499999999999993" customHeight="1">
      <c r="A30" s="529"/>
      <c r="B30" s="530"/>
      <c r="C30" s="448">
        <v>2</v>
      </c>
      <c r="D30" s="287"/>
      <c r="E30" s="442"/>
      <c r="F30" s="442"/>
      <c r="G30" s="285"/>
      <c r="H30" s="287"/>
      <c r="I30" s="285"/>
      <c r="J30" s="287"/>
      <c r="K30" s="442"/>
      <c r="L30" s="442"/>
      <c r="M30" s="442"/>
      <c r="N30" s="442"/>
      <c r="O30" s="442"/>
      <c r="P30" s="442"/>
      <c r="Q30" s="442"/>
      <c r="R30" s="442"/>
      <c r="S30" s="285"/>
      <c r="T30" s="287"/>
      <c r="U30" s="285"/>
      <c r="V30" s="441"/>
      <c r="W30" s="442"/>
      <c r="X30" s="526"/>
      <c r="Y30" s="526"/>
      <c r="Z30" s="280"/>
      <c r="AA30" s="640"/>
      <c r="AB30" s="640"/>
      <c r="AC30" s="640"/>
      <c r="AD30" s="641"/>
      <c r="AE30" s="383"/>
    </row>
    <row r="31" spans="1:31" ht="9.9499999999999993" customHeight="1" thickBot="1">
      <c r="A31" s="636"/>
      <c r="B31" s="637"/>
      <c r="C31" s="449">
        <v>3</v>
      </c>
      <c r="D31" s="288"/>
      <c r="E31" s="444"/>
      <c r="F31" s="444"/>
      <c r="G31" s="286"/>
      <c r="H31" s="288"/>
      <c r="I31" s="286"/>
      <c r="J31" s="288"/>
      <c r="K31" s="444"/>
      <c r="L31" s="444"/>
      <c r="M31" s="444"/>
      <c r="N31" s="444"/>
      <c r="O31" s="444"/>
      <c r="P31" s="444"/>
      <c r="Q31" s="444"/>
      <c r="R31" s="444"/>
      <c r="S31" s="286"/>
      <c r="T31" s="288"/>
      <c r="U31" s="286"/>
      <c r="V31" s="441"/>
      <c r="W31" s="442"/>
      <c r="X31" s="526"/>
      <c r="Y31" s="526"/>
      <c r="Z31" s="280"/>
      <c r="AA31" s="640"/>
      <c r="AB31" s="640"/>
      <c r="AC31" s="640"/>
      <c r="AD31" s="641"/>
      <c r="AE31" s="394"/>
    </row>
    <row r="32" spans="1:31" ht="9.9499999999999993" customHeight="1">
      <c r="A32" s="634"/>
      <c r="B32" s="635"/>
      <c r="C32" s="447">
        <v>1</v>
      </c>
      <c r="D32" s="461"/>
      <c r="E32" s="462"/>
      <c r="F32" s="462"/>
      <c r="G32" s="463"/>
      <c r="H32" s="461"/>
      <c r="I32" s="463"/>
      <c r="J32" s="461"/>
      <c r="K32" s="462"/>
      <c r="L32" s="462"/>
      <c r="M32" s="462"/>
      <c r="N32" s="462"/>
      <c r="O32" s="462"/>
      <c r="P32" s="462"/>
      <c r="Q32" s="462"/>
      <c r="R32" s="462"/>
      <c r="S32" s="463"/>
      <c r="T32" s="461"/>
      <c r="U32" s="463"/>
      <c r="V32" s="441"/>
      <c r="W32" s="442"/>
      <c r="X32" s="526"/>
      <c r="Y32" s="526"/>
      <c r="Z32" s="280"/>
      <c r="AA32" s="640"/>
      <c r="AB32" s="640"/>
      <c r="AC32" s="640"/>
      <c r="AD32" s="641"/>
      <c r="AE32" s="383"/>
    </row>
    <row r="33" spans="1:31" ht="9.9499999999999993" customHeight="1">
      <c r="A33" s="529"/>
      <c r="B33" s="530"/>
      <c r="C33" s="448">
        <v>2</v>
      </c>
      <c r="D33" s="287"/>
      <c r="E33" s="442"/>
      <c r="F33" s="442"/>
      <c r="G33" s="285"/>
      <c r="H33" s="287"/>
      <c r="I33" s="285"/>
      <c r="J33" s="287"/>
      <c r="K33" s="442"/>
      <c r="L33" s="442"/>
      <c r="M33" s="442"/>
      <c r="N33" s="442"/>
      <c r="O33" s="442"/>
      <c r="P33" s="442"/>
      <c r="Q33" s="442"/>
      <c r="R33" s="442"/>
      <c r="S33" s="285"/>
      <c r="T33" s="287"/>
      <c r="U33" s="285"/>
      <c r="V33" s="441"/>
      <c r="W33" s="442"/>
      <c r="X33" s="526"/>
      <c r="Y33" s="526"/>
      <c r="Z33" s="280"/>
      <c r="AA33" s="640"/>
      <c r="AB33" s="640"/>
      <c r="AC33" s="640"/>
      <c r="AD33" s="641"/>
      <c r="AE33" s="383"/>
    </row>
    <row r="34" spans="1:31" ht="9.9499999999999993" customHeight="1" thickBot="1">
      <c r="A34" s="636"/>
      <c r="B34" s="637"/>
      <c r="C34" s="449">
        <v>3</v>
      </c>
      <c r="D34" s="288"/>
      <c r="E34" s="444"/>
      <c r="F34" s="444"/>
      <c r="G34" s="286"/>
      <c r="H34" s="288"/>
      <c r="I34" s="286"/>
      <c r="J34" s="288"/>
      <c r="K34" s="444"/>
      <c r="L34" s="444"/>
      <c r="M34" s="444"/>
      <c r="N34" s="444"/>
      <c r="O34" s="444"/>
      <c r="P34" s="444"/>
      <c r="Q34" s="444"/>
      <c r="R34" s="444"/>
      <c r="S34" s="286"/>
      <c r="T34" s="288"/>
      <c r="U34" s="286"/>
      <c r="V34" s="441"/>
      <c r="W34" s="442"/>
      <c r="X34" s="526"/>
      <c r="Y34" s="526"/>
      <c r="Z34" s="280"/>
      <c r="AA34" s="640"/>
      <c r="AB34" s="640"/>
      <c r="AC34" s="640"/>
      <c r="AD34" s="641"/>
      <c r="AE34" s="383"/>
    </row>
    <row r="35" spans="1:31" ht="9.75" customHeight="1">
      <c r="A35" s="634"/>
      <c r="B35" s="635"/>
      <c r="C35" s="447">
        <v>1</v>
      </c>
      <c r="D35" s="461"/>
      <c r="E35" s="462"/>
      <c r="F35" s="462"/>
      <c r="G35" s="463"/>
      <c r="H35" s="461"/>
      <c r="I35" s="463"/>
      <c r="J35" s="461"/>
      <c r="K35" s="462"/>
      <c r="L35" s="462"/>
      <c r="M35" s="462"/>
      <c r="N35" s="462"/>
      <c r="O35" s="462"/>
      <c r="P35" s="462"/>
      <c r="Q35" s="462"/>
      <c r="R35" s="462"/>
      <c r="S35" s="463"/>
      <c r="T35" s="461"/>
      <c r="U35" s="463"/>
      <c r="V35" s="441"/>
      <c r="W35" s="442"/>
      <c r="X35" s="526"/>
      <c r="Y35" s="526"/>
      <c r="Z35" s="280"/>
      <c r="AA35" s="640"/>
      <c r="AB35" s="640"/>
      <c r="AC35" s="640"/>
      <c r="AD35" s="641"/>
      <c r="AE35" s="383"/>
    </row>
    <row r="36" spans="1:31" ht="9.9499999999999993" customHeight="1">
      <c r="A36" s="529"/>
      <c r="B36" s="530"/>
      <c r="C36" s="448">
        <v>2</v>
      </c>
      <c r="D36" s="287"/>
      <c r="E36" s="442"/>
      <c r="F36" s="442"/>
      <c r="G36" s="285"/>
      <c r="H36" s="287"/>
      <c r="I36" s="285"/>
      <c r="J36" s="287"/>
      <c r="K36" s="442"/>
      <c r="L36" s="442"/>
      <c r="M36" s="442"/>
      <c r="N36" s="442"/>
      <c r="O36" s="442"/>
      <c r="P36" s="442"/>
      <c r="Q36" s="442"/>
      <c r="R36" s="442"/>
      <c r="S36" s="285"/>
      <c r="T36" s="287"/>
      <c r="U36" s="285"/>
      <c r="V36" s="441"/>
      <c r="W36" s="442"/>
      <c r="X36" s="526"/>
      <c r="Y36" s="526"/>
      <c r="Z36" s="280"/>
      <c r="AA36" s="640"/>
      <c r="AB36" s="640"/>
      <c r="AC36" s="640"/>
      <c r="AD36" s="641"/>
      <c r="AE36" s="383"/>
    </row>
    <row r="37" spans="1:31" ht="9.9499999999999993" customHeight="1" thickBot="1">
      <c r="A37" s="636"/>
      <c r="B37" s="637"/>
      <c r="C37" s="449">
        <v>3</v>
      </c>
      <c r="D37" s="288"/>
      <c r="E37" s="444"/>
      <c r="F37" s="444"/>
      <c r="G37" s="286"/>
      <c r="H37" s="288"/>
      <c r="I37" s="286"/>
      <c r="J37" s="288"/>
      <c r="K37" s="444"/>
      <c r="L37" s="444"/>
      <c r="M37" s="444"/>
      <c r="N37" s="444"/>
      <c r="O37" s="444"/>
      <c r="P37" s="444"/>
      <c r="Q37" s="444"/>
      <c r="R37" s="444"/>
      <c r="S37" s="286"/>
      <c r="T37" s="288"/>
      <c r="U37" s="286"/>
      <c r="V37" s="441"/>
      <c r="W37" s="442"/>
      <c r="X37" s="526"/>
      <c r="Y37" s="526"/>
      <c r="Z37" s="280"/>
      <c r="AA37" s="640"/>
      <c r="AB37" s="640"/>
      <c r="AC37" s="640"/>
      <c r="AD37" s="641"/>
      <c r="AE37" s="383"/>
    </row>
    <row r="38" spans="1:31" ht="9.9499999999999993" customHeight="1">
      <c r="A38" s="634"/>
      <c r="B38" s="635"/>
      <c r="C38" s="447">
        <v>1</v>
      </c>
      <c r="D38" s="461"/>
      <c r="E38" s="462"/>
      <c r="F38" s="462"/>
      <c r="G38" s="463"/>
      <c r="H38" s="461"/>
      <c r="I38" s="463"/>
      <c r="J38" s="461"/>
      <c r="K38" s="462"/>
      <c r="L38" s="462"/>
      <c r="M38" s="462"/>
      <c r="N38" s="462"/>
      <c r="O38" s="462"/>
      <c r="P38" s="462"/>
      <c r="Q38" s="462"/>
      <c r="R38" s="462"/>
      <c r="S38" s="463"/>
      <c r="T38" s="461"/>
      <c r="U38" s="463"/>
      <c r="V38" s="441"/>
      <c r="W38" s="442"/>
      <c r="X38" s="526"/>
      <c r="Y38" s="526"/>
      <c r="Z38" s="280"/>
      <c r="AA38" s="640"/>
      <c r="AB38" s="640"/>
      <c r="AC38" s="640"/>
      <c r="AD38" s="641"/>
      <c r="AE38" s="383"/>
    </row>
    <row r="39" spans="1:31" ht="9.9499999999999993" customHeight="1">
      <c r="A39" s="529"/>
      <c r="B39" s="530"/>
      <c r="C39" s="448">
        <v>2</v>
      </c>
      <c r="D39" s="287"/>
      <c r="E39" s="442"/>
      <c r="F39" s="442"/>
      <c r="G39" s="285"/>
      <c r="H39" s="287"/>
      <c r="I39" s="285"/>
      <c r="J39" s="287"/>
      <c r="K39" s="442"/>
      <c r="L39" s="442"/>
      <c r="M39" s="442"/>
      <c r="N39" s="442"/>
      <c r="O39" s="442"/>
      <c r="P39" s="442"/>
      <c r="Q39" s="442"/>
      <c r="R39" s="442"/>
      <c r="S39" s="285"/>
      <c r="T39" s="287"/>
      <c r="U39" s="285"/>
      <c r="V39" s="441"/>
      <c r="W39" s="442"/>
      <c r="X39" s="526"/>
      <c r="Y39" s="526"/>
      <c r="Z39" s="280"/>
      <c r="AA39" s="640"/>
      <c r="AB39" s="640"/>
      <c r="AC39" s="640"/>
      <c r="AD39" s="641"/>
      <c r="AE39" s="383"/>
    </row>
    <row r="40" spans="1:31" ht="9.9499999999999993" customHeight="1" thickBot="1">
      <c r="A40" s="636"/>
      <c r="B40" s="637"/>
      <c r="C40" s="449">
        <v>3</v>
      </c>
      <c r="D40" s="288"/>
      <c r="E40" s="444"/>
      <c r="F40" s="444"/>
      <c r="G40" s="286"/>
      <c r="H40" s="288"/>
      <c r="I40" s="286"/>
      <c r="J40" s="288"/>
      <c r="K40" s="444"/>
      <c r="L40" s="444"/>
      <c r="M40" s="444"/>
      <c r="N40" s="444"/>
      <c r="O40" s="444"/>
      <c r="P40" s="444"/>
      <c r="Q40" s="444"/>
      <c r="R40" s="444"/>
      <c r="S40" s="286"/>
      <c r="T40" s="288"/>
      <c r="U40" s="286"/>
      <c r="V40" s="283"/>
      <c r="W40" s="444"/>
      <c r="X40" s="527"/>
      <c r="Y40" s="527"/>
      <c r="Z40" s="282"/>
      <c r="AA40" s="642"/>
      <c r="AB40" s="642"/>
      <c r="AC40" s="642"/>
      <c r="AD40" s="643"/>
      <c r="AE40" s="394"/>
    </row>
    <row r="41" spans="1:31" ht="5.25" customHeight="1">
      <c r="A41" s="620" t="s">
        <v>474</v>
      </c>
      <c r="B41" s="621"/>
      <c r="C41" s="621"/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2"/>
      <c r="T41" s="632" t="s">
        <v>40</v>
      </c>
      <c r="U41" s="598"/>
      <c r="V41" s="633"/>
      <c r="W41" s="633"/>
      <c r="X41" s="633"/>
      <c r="Y41" s="633"/>
      <c r="Z41" s="616" t="s">
        <v>475</v>
      </c>
      <c r="AA41" s="616"/>
      <c r="AB41" s="616"/>
      <c r="AC41" s="617"/>
      <c r="AD41" s="618" t="s">
        <v>46</v>
      </c>
      <c r="AE41" s="394"/>
    </row>
    <row r="42" spans="1:31" ht="9.9499999999999993" customHeight="1">
      <c r="A42" s="623"/>
      <c r="B42" s="624"/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5"/>
      <c r="T42" s="289" t="s">
        <v>44</v>
      </c>
      <c r="U42" s="630"/>
      <c r="V42" s="631"/>
      <c r="W42" s="8" t="s">
        <v>45</v>
      </c>
      <c r="X42" s="563"/>
      <c r="Y42" s="563"/>
      <c r="Z42" s="516"/>
      <c r="AA42" s="272"/>
      <c r="AB42" s="272"/>
      <c r="AC42" s="290"/>
      <c r="AD42" s="619"/>
    </row>
    <row r="43" spans="1:31" ht="9.9499999999999993" customHeight="1">
      <c r="A43" s="626"/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M43" s="624"/>
      <c r="N43" s="624"/>
      <c r="O43" s="624"/>
      <c r="P43" s="624"/>
      <c r="Q43" s="624"/>
      <c r="R43" s="624"/>
      <c r="S43" s="625"/>
      <c r="T43" s="291" t="s">
        <v>41</v>
      </c>
      <c r="U43" s="7" t="s">
        <v>42</v>
      </c>
      <c r="V43" s="7" t="s">
        <v>43</v>
      </c>
      <c r="W43" s="7" t="s">
        <v>41</v>
      </c>
      <c r="X43" s="7" t="s">
        <v>42</v>
      </c>
      <c r="Y43" s="7" t="s">
        <v>43</v>
      </c>
      <c r="Z43" s="7" t="s">
        <v>41</v>
      </c>
      <c r="AA43" s="7" t="s">
        <v>41</v>
      </c>
      <c r="AB43" s="7" t="s">
        <v>41</v>
      </c>
      <c r="AC43" s="292" t="s">
        <v>41</v>
      </c>
      <c r="AD43" s="296" t="s">
        <v>41</v>
      </c>
    </row>
    <row r="44" spans="1:31" ht="9.9499999999999993" customHeight="1" thickBot="1">
      <c r="A44" s="627"/>
      <c r="B44" s="628"/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9"/>
      <c r="T44" s="293"/>
      <c r="U44" s="294"/>
      <c r="V44" s="294"/>
      <c r="W44" s="294"/>
      <c r="X44" s="294"/>
      <c r="Y44" s="294"/>
      <c r="Z44" s="294"/>
      <c r="AA44" s="294"/>
      <c r="AB44" s="294"/>
      <c r="AC44" s="295"/>
      <c r="AD44" s="297"/>
    </row>
    <row r="45" spans="1:31" s="382" customFormat="1" ht="9.9499999999999993" customHeight="1"/>
    <row r="46" spans="1:31" s="382" customFormat="1" ht="9.9499999999999993" customHeight="1"/>
    <row r="47" spans="1:31" s="382" customFormat="1" ht="9.9499999999999993" customHeight="1"/>
    <row r="48" spans="1:31" s="382" customFormat="1" ht="9.9499999999999993" customHeight="1"/>
    <row r="49" s="382" customFormat="1" ht="9.9499999999999993" customHeight="1"/>
    <row r="50" s="382" customFormat="1" ht="9.9499999999999993" customHeight="1"/>
    <row r="51" s="382" customFormat="1" ht="9.9499999999999993" customHeight="1"/>
    <row r="52" s="382" customFormat="1" ht="9.9499999999999993" customHeight="1"/>
    <row r="53" s="382" customFormat="1" ht="9.9499999999999993" customHeight="1"/>
    <row r="54" s="382" customFormat="1" ht="9.9499999999999993" customHeight="1"/>
    <row r="55" s="382" customFormat="1" ht="9.9499999999999993" customHeight="1"/>
    <row r="56" s="382" customFormat="1" ht="9.9499999999999993" customHeight="1"/>
    <row r="57" s="382" customFormat="1" ht="9.9499999999999993" customHeight="1"/>
    <row r="58" s="382" customFormat="1" ht="9.9499999999999993" customHeight="1"/>
    <row r="59" s="382" customFormat="1" ht="9.9499999999999993" customHeight="1"/>
    <row r="60" s="382" customFormat="1" ht="9.9499999999999993" customHeight="1"/>
    <row r="61" s="382" customFormat="1" ht="9.9499999999999993" customHeight="1"/>
    <row r="62" s="382" customFormat="1" ht="9.9499999999999993" customHeight="1"/>
    <row r="63" s="382" customFormat="1" ht="9.9499999999999993" customHeight="1"/>
    <row r="64" s="382" customFormat="1" ht="9.9499999999999993" customHeight="1"/>
    <row r="65" s="382" customFormat="1" ht="9.9499999999999993" customHeight="1"/>
    <row r="66" s="382" customFormat="1" ht="9.9499999999999993" customHeight="1"/>
    <row r="67" s="382" customFormat="1" ht="9.9499999999999993" customHeight="1"/>
    <row r="68" s="382" customFormat="1" ht="9.9499999999999993" customHeight="1"/>
    <row r="69" s="382" customFormat="1" ht="9.9499999999999993" customHeight="1"/>
    <row r="70" s="382" customFormat="1" ht="9.9499999999999993" customHeight="1"/>
    <row r="71" s="382" customFormat="1" ht="9.9499999999999993" customHeight="1"/>
    <row r="72" s="382" customFormat="1" ht="9.9499999999999993" customHeight="1"/>
    <row r="73" s="382" customFormat="1" ht="9.9499999999999993" customHeight="1"/>
    <row r="74" s="382" customFormat="1" ht="9.9499999999999993" customHeight="1"/>
    <row r="75" s="382" customFormat="1" ht="9.9499999999999993" customHeight="1"/>
    <row r="76" s="382" customFormat="1" ht="9.9499999999999993" customHeight="1"/>
    <row r="77" s="382" customFormat="1" ht="9.9499999999999993" customHeight="1"/>
    <row r="78" s="382" customFormat="1" ht="9.9499999999999993" customHeight="1"/>
    <row r="79" s="382" customFormat="1" ht="9.9499999999999993" customHeight="1"/>
    <row r="80" s="382" customFormat="1" ht="9.9499999999999993" customHeight="1"/>
    <row r="81" s="382" customFormat="1" ht="9.9499999999999993" customHeight="1"/>
    <row r="82" s="382" customFormat="1" ht="9.9499999999999993" customHeight="1"/>
    <row r="83" s="382" customFormat="1" ht="9.9499999999999993" customHeight="1"/>
    <row r="84" s="382" customFormat="1" ht="9.9499999999999993" customHeight="1"/>
    <row r="85" s="382" customFormat="1" ht="9.9499999999999993" customHeight="1"/>
    <row r="86" s="382" customFormat="1" ht="9.9499999999999993" customHeight="1"/>
    <row r="87" s="382" customFormat="1" ht="9.9499999999999993" customHeight="1"/>
    <row r="88" s="382" customFormat="1" ht="9.9499999999999993" customHeight="1"/>
    <row r="89" s="382" customFormat="1" ht="9.9499999999999993" customHeight="1"/>
    <row r="90" s="382" customFormat="1" ht="9.9499999999999993" customHeight="1"/>
    <row r="91" s="382" customFormat="1" ht="9.9499999999999993" customHeight="1"/>
    <row r="92" s="382" customFormat="1" ht="9.9499999999999993" customHeight="1"/>
    <row r="93" s="382" customFormat="1" ht="9.9499999999999993" customHeight="1"/>
    <row r="94" s="382" customFormat="1" ht="9.9499999999999993" customHeight="1"/>
    <row r="95" s="382" customFormat="1" ht="9.9499999999999993" customHeight="1"/>
    <row r="96" s="382" customFormat="1" ht="9.9499999999999993" customHeight="1"/>
    <row r="97" s="382" customFormat="1" ht="9.9499999999999993" customHeight="1"/>
    <row r="98" s="382" customFormat="1" ht="9.9499999999999993" customHeight="1"/>
    <row r="99" s="382" customFormat="1" ht="9.9499999999999993" customHeight="1"/>
    <row r="100" s="382" customFormat="1" ht="9.9499999999999993" customHeight="1"/>
    <row r="101" s="382" customFormat="1" ht="9.9499999999999993" customHeight="1"/>
    <row r="102" s="382" customFormat="1" ht="9.9499999999999993" customHeight="1"/>
    <row r="103" s="382" customFormat="1" ht="9.9499999999999993" customHeight="1"/>
    <row r="104" s="382" customFormat="1" ht="9.9499999999999993" customHeight="1"/>
    <row r="105" s="382" customFormat="1" ht="9.9499999999999993" customHeight="1"/>
    <row r="106" s="382" customFormat="1" ht="9.9499999999999993" customHeight="1"/>
    <row r="107" s="382" customFormat="1" ht="9.9499999999999993" customHeight="1"/>
    <row r="108" s="382" customFormat="1" ht="9.9499999999999993" customHeight="1"/>
    <row r="109" s="382" customFormat="1" ht="9.9499999999999993" customHeight="1"/>
    <row r="110" s="382" customFormat="1" ht="9.9499999999999993" customHeight="1"/>
    <row r="111" s="382" customFormat="1" ht="9.9499999999999993" customHeight="1"/>
    <row r="112" s="382" customFormat="1" ht="9.9499999999999993" customHeight="1"/>
    <row r="113" s="382" customFormat="1" ht="9.9499999999999993" customHeight="1"/>
    <row r="114" s="382" customFormat="1" ht="9.9499999999999993" customHeight="1"/>
    <row r="115" s="382" customFormat="1" ht="9.9499999999999993" customHeight="1"/>
    <row r="116" s="382" customFormat="1" ht="9.9499999999999993" customHeight="1"/>
    <row r="117" s="382" customFormat="1" ht="9.9499999999999993" customHeight="1"/>
    <row r="118" s="382" customFormat="1" ht="9.9499999999999993" customHeight="1"/>
    <row r="119" s="382" customFormat="1" ht="9.9499999999999993" customHeight="1"/>
    <row r="120" s="382" customFormat="1" ht="9.9499999999999993" customHeight="1"/>
    <row r="121" s="382" customFormat="1" ht="9.9499999999999993" customHeight="1"/>
    <row r="122" s="382" customFormat="1" ht="9.9499999999999993" customHeight="1"/>
    <row r="123" s="382" customFormat="1" ht="9.9499999999999993" customHeight="1"/>
    <row r="124" s="382" customFormat="1" ht="9.9499999999999993" customHeight="1"/>
    <row r="125" s="382" customFormat="1" ht="9.9499999999999993" customHeight="1"/>
    <row r="126" s="382" customFormat="1" ht="9.9499999999999993" customHeight="1"/>
    <row r="127" s="382" customFormat="1" ht="9.9499999999999993" customHeight="1"/>
    <row r="128" s="382" customFormat="1" ht="9.9499999999999993" customHeight="1"/>
    <row r="129" s="382" customFormat="1" ht="9.9499999999999993" customHeight="1"/>
    <row r="130" s="382" customFormat="1" ht="9.9499999999999993" customHeight="1"/>
    <row r="131" s="382" customFormat="1" ht="9.9499999999999993" customHeight="1"/>
    <row r="132" s="382" customFormat="1" ht="9.9499999999999993" customHeight="1"/>
    <row r="133" s="382" customFormat="1" ht="9.9499999999999993" customHeight="1"/>
    <row r="134" s="382" customFormat="1" ht="9.9499999999999993" customHeight="1"/>
    <row r="135" s="382" customFormat="1" ht="9.9499999999999993" customHeight="1"/>
    <row r="136" s="382" customFormat="1" ht="9.9499999999999993" customHeight="1"/>
    <row r="137" s="382" customFormat="1" ht="9.9499999999999993" customHeight="1"/>
    <row r="138" s="382" customFormat="1" ht="9.9499999999999993" customHeight="1"/>
    <row r="139" s="382" customFormat="1" ht="9.9499999999999993" customHeight="1"/>
    <row r="140" s="382" customFormat="1" ht="9.9499999999999993" customHeight="1"/>
    <row r="141" s="382" customFormat="1" ht="9.9499999999999993" customHeight="1"/>
    <row r="142" s="382" customFormat="1" ht="9.9499999999999993" customHeight="1"/>
    <row r="143" s="382" customFormat="1" ht="9.9499999999999993" customHeight="1"/>
    <row r="144" s="382" customFormat="1" ht="9.9499999999999993" customHeight="1"/>
    <row r="145" s="382" customFormat="1" ht="9.9499999999999993" customHeight="1"/>
    <row r="146" s="382" customFormat="1" ht="9.9499999999999993" customHeight="1"/>
    <row r="147" s="382" customFormat="1" ht="9.9499999999999993" customHeight="1"/>
    <row r="148" s="382" customFormat="1" ht="9.9499999999999993" customHeight="1"/>
    <row r="149" s="382" customFormat="1" ht="9.9499999999999993" customHeight="1"/>
    <row r="150" s="382" customFormat="1" ht="9.9499999999999993" customHeight="1"/>
    <row r="151" s="382" customFormat="1" ht="9.9499999999999993" customHeight="1"/>
    <row r="152" s="382" customFormat="1" ht="9.9499999999999993" customHeight="1"/>
    <row r="153" s="382" customFormat="1" ht="9.9499999999999993" customHeight="1"/>
    <row r="154" s="382" customFormat="1" ht="9.9499999999999993" customHeight="1"/>
    <row r="155" s="382" customFormat="1" ht="9.9499999999999993" customHeight="1"/>
    <row r="156" s="382" customFormat="1" ht="9.9499999999999993" customHeight="1"/>
    <row r="157" s="382" customFormat="1" ht="9.9499999999999993" customHeight="1"/>
    <row r="158" s="382" customFormat="1" ht="9.9499999999999993" customHeight="1"/>
  </sheetData>
  <sheetProtection selectLockedCells="1"/>
  <mergeCells count="77">
    <mergeCell ref="A41:S41"/>
    <mergeCell ref="T41:Y41"/>
    <mergeCell ref="Z41:AC41"/>
    <mergeCell ref="AD41:AD42"/>
    <mergeCell ref="A42:S44"/>
    <mergeCell ref="U42:V42"/>
    <mergeCell ref="X42:Y42"/>
    <mergeCell ref="A1:F2"/>
    <mergeCell ref="G1:M2"/>
    <mergeCell ref="N1:W1"/>
    <mergeCell ref="AA1:AB1"/>
    <mergeCell ref="AC1:AD1"/>
    <mergeCell ref="N2:W2"/>
    <mergeCell ref="AA2:AB2"/>
    <mergeCell ref="AC2:AD2"/>
    <mergeCell ref="AA4:AD4"/>
    <mergeCell ref="A3:G3"/>
    <mergeCell ref="H3:I3"/>
    <mergeCell ref="J3:T3"/>
    <mergeCell ref="U3:W3"/>
    <mergeCell ref="X3:Z3"/>
    <mergeCell ref="AA3:AD3"/>
    <mergeCell ref="A4:G4"/>
    <mergeCell ref="H4:I4"/>
    <mergeCell ref="J4:T4"/>
    <mergeCell ref="U4:W4"/>
    <mergeCell ref="X4:Z4"/>
    <mergeCell ref="A5:T5"/>
    <mergeCell ref="U5:V5"/>
    <mergeCell ref="W5:Z5"/>
    <mergeCell ref="AA5:AD5"/>
    <mergeCell ref="A6:T6"/>
    <mergeCell ref="U6:V6"/>
    <mergeCell ref="W6:Z6"/>
    <mergeCell ref="AA6:AD6"/>
    <mergeCell ref="Z7:AD8"/>
    <mergeCell ref="A8:E8"/>
    <mergeCell ref="J8:K8"/>
    <mergeCell ref="L8:M8"/>
    <mergeCell ref="N8:O8"/>
    <mergeCell ref="P8:Q8"/>
    <mergeCell ref="R8:S8"/>
    <mergeCell ref="A7:E7"/>
    <mergeCell ref="J7:S7"/>
    <mergeCell ref="T7:U8"/>
    <mergeCell ref="F7:G7"/>
    <mergeCell ref="H7:I7"/>
    <mergeCell ref="F8:G8"/>
    <mergeCell ref="H8:I8"/>
    <mergeCell ref="V7:Y8"/>
    <mergeCell ref="A23:B25"/>
    <mergeCell ref="Z9:AD9"/>
    <mergeCell ref="AA10:AD11"/>
    <mergeCell ref="A11:B13"/>
    <mergeCell ref="AA12:AB12"/>
    <mergeCell ref="AC12:AD12"/>
    <mergeCell ref="AA13:AB13"/>
    <mergeCell ref="AC13:AD13"/>
    <mergeCell ref="V10:Z10"/>
    <mergeCell ref="V9:Y9"/>
    <mergeCell ref="A9:B10"/>
    <mergeCell ref="A32:B34"/>
    <mergeCell ref="A35:B37"/>
    <mergeCell ref="A38:B40"/>
    <mergeCell ref="AA18:AD40"/>
    <mergeCell ref="A14:B16"/>
    <mergeCell ref="AC14:AD14"/>
    <mergeCell ref="AA15:AB15"/>
    <mergeCell ref="AC15:AD15"/>
    <mergeCell ref="AA16:AB16"/>
    <mergeCell ref="AC16:AD16"/>
    <mergeCell ref="AA14:AB14"/>
    <mergeCell ref="A17:B19"/>
    <mergeCell ref="AA17:AD17"/>
    <mergeCell ref="A20:B22"/>
    <mergeCell ref="A26:B28"/>
    <mergeCell ref="A29:B31"/>
  </mergeCells>
  <dataValidations count="8">
    <dataValidation type="whole" errorStyle="warning" allowBlank="1" showInputMessage="1" showErrorMessage="1" errorTitle="Data Entry Error" error="This UTM Northing seems incorrect." sqref="AA6:AD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W6:Z6">
      <formula1>280000</formula1>
      <formula2>719000</formula2>
    </dataValidation>
    <dataValidation type="whole" errorStyle="warning" allowBlank="1" showInputMessage="1" showErrorMessage="1" errorTitle="Data Entry Error" error="This value seems too high." sqref="AC16:AD16">
      <formula1>0</formula1>
      <formula2>50</formula2>
    </dataValidation>
    <dataValidation type="decimal" errorStyle="warning" allowBlank="1" showInputMessage="1" showErrorMessage="1" errorTitle="Data Entry Error" error="This value seems to high." sqref="AC14:AD15">
      <formula1>0</formula1>
      <formula2>50</formula2>
    </dataValidation>
    <dataValidation type="decimal" errorStyle="warning" allowBlank="1" showInputMessage="1" showErrorMessage="1" errorTitle="Data Entry Error" error="This value seems too high." sqref="X12:Y25 X32:Y34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V11 D10:U40">
      <formula1>1</formula1>
      <formula2>100</formula2>
    </dataValidation>
    <dataValidation type="list" allowBlank="1" showInputMessage="1" showErrorMessage="1" sqref="W12:W40 X42:AC42 U42:V42 AC12:AD12 A11:B40">
      <formula1>TreeSpecies</formula1>
    </dataValidation>
    <dataValidation errorStyle="warning" allowBlank="1" showInputMessage="1" showErrorMessage="1" errorTitle="Integer expected" error="This value is either not an integer or seems too high." sqref="V12:V40"/>
  </dataValidations>
  <pageMargins left="0.70866141732283472" right="0.70866141732283472" top="0.74803149606299213" bottom="0.74803149606299213" header="0.31496062992125984" footer="0.31496062992125984"/>
  <pageSetup scale="119" orientation="portrait" r:id="rId1"/>
  <headerFooter>
    <oddHeader>&amp;L&amp;F&amp;C&amp;A&amp;RPrint Date: &amp;D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BC158"/>
  <sheetViews>
    <sheetView zoomScale="150" zoomScaleNormal="150" workbookViewId="0">
      <selection activeCell="V12" sqref="V12"/>
    </sheetView>
  </sheetViews>
  <sheetFormatPr defaultColWidth="2.28515625" defaultRowHeight="9.9499999999999993" customHeight="1"/>
  <cols>
    <col min="1" max="1" width="2.7109375" style="1" customWidth="1"/>
    <col min="2" max="2" width="2.42578125" style="1" customWidth="1"/>
    <col min="3" max="3" width="4.28515625" style="1" customWidth="1"/>
    <col min="4" max="4" width="2.42578125" style="1" customWidth="1"/>
    <col min="5" max="5" width="2.7109375" style="1" customWidth="1"/>
    <col min="6" max="9" width="2.5703125" style="1" customWidth="1"/>
    <col min="10" max="19" width="2.42578125" style="1" bestFit="1" customWidth="1"/>
    <col min="20" max="21" width="2.7109375" style="1" customWidth="1"/>
    <col min="22" max="26" width="2.5703125" style="1" customWidth="1"/>
    <col min="27" max="30" width="2.7109375" style="1" customWidth="1"/>
    <col min="31" max="31" width="1" style="382" customWidth="1"/>
    <col min="32" max="32" width="26.85546875" style="382" customWidth="1"/>
    <col min="33" max="55" width="2.28515625" style="382"/>
    <col min="56" max="16384" width="2.28515625" style="1"/>
  </cols>
  <sheetData>
    <row r="1" spans="1:55" ht="5.25" customHeight="1">
      <c r="A1" s="603"/>
      <c r="B1" s="604"/>
      <c r="C1" s="604"/>
      <c r="D1" s="604"/>
      <c r="E1" s="604"/>
      <c r="F1" s="604"/>
      <c r="G1" s="601" t="s">
        <v>39</v>
      </c>
      <c r="H1" s="601"/>
      <c r="I1" s="601"/>
      <c r="J1" s="601"/>
      <c r="K1" s="601"/>
      <c r="L1" s="601"/>
      <c r="M1" s="601"/>
      <c r="N1" s="609" t="s">
        <v>473</v>
      </c>
      <c r="O1" s="612"/>
      <c r="P1" s="612"/>
      <c r="Q1" s="612"/>
      <c r="R1" s="612"/>
      <c r="S1" s="612"/>
      <c r="T1" s="612"/>
      <c r="U1" s="612"/>
      <c r="V1" s="612"/>
      <c r="W1" s="612"/>
      <c r="X1" s="278" t="s">
        <v>34</v>
      </c>
      <c r="Y1" s="278" t="s">
        <v>35</v>
      </c>
      <c r="Z1" s="278" t="s">
        <v>36</v>
      </c>
      <c r="AA1" s="609" t="s">
        <v>37</v>
      </c>
      <c r="AB1" s="609"/>
      <c r="AC1" s="609" t="s">
        <v>38</v>
      </c>
      <c r="AD1" s="610"/>
      <c r="AE1" s="383"/>
    </row>
    <row r="2" spans="1:55" ht="9.9499999999999993" customHeight="1">
      <c r="A2" s="605"/>
      <c r="B2" s="606"/>
      <c r="C2" s="606"/>
      <c r="D2" s="606"/>
      <c r="E2" s="606"/>
      <c r="F2" s="606"/>
      <c r="G2" s="602"/>
      <c r="H2" s="602"/>
      <c r="I2" s="602"/>
      <c r="J2" s="602"/>
      <c r="K2" s="602"/>
      <c r="L2" s="602"/>
      <c r="M2" s="602"/>
      <c r="N2" s="611">
        <f>'Plot (1)'!N2:W2</f>
        <v>0</v>
      </c>
      <c r="O2" s="611"/>
      <c r="P2" s="611"/>
      <c r="Q2" s="611"/>
      <c r="R2" s="611"/>
      <c r="S2" s="611"/>
      <c r="T2" s="611"/>
      <c r="U2" s="611"/>
      <c r="V2" s="611"/>
      <c r="W2" s="611"/>
      <c r="X2" s="271">
        <f>'Plot (1)'!X2</f>
        <v>0</v>
      </c>
      <c r="Y2" s="271">
        <f>'Plot (1)'!Y2</f>
        <v>0</v>
      </c>
      <c r="Z2" s="271">
        <f>'Plot (1)'!Z2</f>
        <v>0</v>
      </c>
      <c r="AA2" s="654">
        <v>10</v>
      </c>
      <c r="AB2" s="654"/>
      <c r="AC2" s="654">
        <v>10</v>
      </c>
      <c r="AD2" s="655"/>
      <c r="AE2" s="383"/>
    </row>
    <row r="3" spans="1:55" s="2" customFormat="1" ht="5.25" customHeight="1">
      <c r="A3" s="613" t="s">
        <v>33</v>
      </c>
      <c r="B3" s="574"/>
      <c r="C3" s="574"/>
      <c r="D3" s="574"/>
      <c r="E3" s="574"/>
      <c r="F3" s="574"/>
      <c r="G3" s="574"/>
      <c r="H3" s="573" t="s">
        <v>32</v>
      </c>
      <c r="I3" s="573"/>
      <c r="J3" s="573" t="s">
        <v>31</v>
      </c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3" t="s">
        <v>30</v>
      </c>
      <c r="V3" s="573"/>
      <c r="W3" s="573"/>
      <c r="X3" s="573" t="s">
        <v>28</v>
      </c>
      <c r="Y3" s="573"/>
      <c r="Z3" s="573"/>
      <c r="AA3" s="573" t="s">
        <v>29</v>
      </c>
      <c r="AB3" s="574"/>
      <c r="AC3" s="574"/>
      <c r="AD3" s="575"/>
      <c r="AE3" s="384"/>
      <c r="AF3" s="393"/>
      <c r="AG3" s="393"/>
      <c r="AH3" s="393"/>
      <c r="AI3" s="393"/>
      <c r="AJ3" s="393"/>
      <c r="AK3" s="393"/>
      <c r="AL3" s="393"/>
      <c r="AM3" s="393"/>
      <c r="AN3" s="393"/>
      <c r="AO3" s="393"/>
      <c r="AP3" s="393"/>
      <c r="AQ3" s="393"/>
      <c r="AR3" s="393"/>
      <c r="AS3" s="393"/>
      <c r="AT3" s="393"/>
      <c r="AU3" s="393"/>
      <c r="AV3" s="393"/>
      <c r="AW3" s="393"/>
      <c r="AX3" s="393"/>
      <c r="AY3" s="393"/>
      <c r="AZ3" s="393"/>
      <c r="BA3" s="393"/>
      <c r="BB3" s="393"/>
      <c r="BC3" s="393"/>
    </row>
    <row r="4" spans="1:55" ht="9.9499999999999993" customHeight="1">
      <c r="A4" s="614">
        <f>'Plot (1)'!A4:G4</f>
        <v>0</v>
      </c>
      <c r="B4" s="558"/>
      <c r="C4" s="558"/>
      <c r="D4" s="558"/>
      <c r="E4" s="558"/>
      <c r="F4" s="558"/>
      <c r="G4" s="558"/>
      <c r="H4" s="563">
        <f>'Plot (1)'!H4:I4</f>
        <v>0</v>
      </c>
      <c r="I4" s="563"/>
      <c r="J4" s="563">
        <f>'Plot (1)'!J4:T4</f>
        <v>0</v>
      </c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>
        <f>'Plot (1)'!U4:W4</f>
        <v>0</v>
      </c>
      <c r="V4" s="563"/>
      <c r="W4" s="563"/>
      <c r="X4" s="563">
        <f>'Plot (1)'!X4:Z4</f>
        <v>0</v>
      </c>
      <c r="Y4" s="563"/>
      <c r="Z4" s="563"/>
      <c r="AA4" s="563">
        <f>'Plot (1)'!AA4:AD4</f>
        <v>0</v>
      </c>
      <c r="AB4" s="563"/>
      <c r="AC4" s="563"/>
      <c r="AD4" s="656"/>
      <c r="AE4" s="383"/>
    </row>
    <row r="5" spans="1:55" ht="5.25" customHeight="1">
      <c r="A5" s="595" t="s">
        <v>14</v>
      </c>
      <c r="B5" s="596"/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61" t="s">
        <v>25</v>
      </c>
      <c r="V5" s="562"/>
      <c r="W5" s="573" t="s">
        <v>26</v>
      </c>
      <c r="X5" s="573"/>
      <c r="Y5" s="573"/>
      <c r="Z5" s="573"/>
      <c r="AA5" s="573" t="s">
        <v>27</v>
      </c>
      <c r="AB5" s="574"/>
      <c r="AC5" s="574"/>
      <c r="AD5" s="575"/>
      <c r="AE5" s="383"/>
    </row>
    <row r="6" spans="1:55" ht="9.75" customHeight="1" thickBot="1">
      <c r="A6" s="580"/>
      <c r="B6" s="581"/>
      <c r="C6" s="581"/>
      <c r="D6" s="581"/>
      <c r="E6" s="581"/>
      <c r="F6" s="581"/>
      <c r="G6" s="581"/>
      <c r="H6" s="581"/>
      <c r="I6" s="581"/>
      <c r="J6" s="581"/>
      <c r="K6" s="581"/>
      <c r="L6" s="581"/>
      <c r="M6" s="581"/>
      <c r="N6" s="581"/>
      <c r="O6" s="581"/>
      <c r="P6" s="581"/>
      <c r="Q6" s="581"/>
      <c r="R6" s="581"/>
      <c r="S6" s="581"/>
      <c r="T6" s="581"/>
      <c r="U6" s="657">
        <f>'Plot (1)'!U6:V6</f>
        <v>0</v>
      </c>
      <c r="V6" s="658"/>
      <c r="W6" s="539"/>
      <c r="X6" s="539"/>
      <c r="Y6" s="539"/>
      <c r="Z6" s="539"/>
      <c r="AA6" s="539"/>
      <c r="AB6" s="540"/>
      <c r="AC6" s="540"/>
      <c r="AD6" s="541"/>
      <c r="AE6" s="383"/>
    </row>
    <row r="7" spans="1:55" ht="5.25" customHeight="1">
      <c r="A7" s="597" t="s">
        <v>476</v>
      </c>
      <c r="B7" s="598"/>
      <c r="C7" s="598"/>
      <c r="D7" s="598"/>
      <c r="E7" s="598"/>
      <c r="F7" s="569" t="s">
        <v>11</v>
      </c>
      <c r="G7" s="570"/>
      <c r="H7" s="569" t="s">
        <v>479</v>
      </c>
      <c r="I7" s="570"/>
      <c r="J7" s="582" t="s">
        <v>12</v>
      </c>
      <c r="K7" s="583"/>
      <c r="L7" s="583"/>
      <c r="M7" s="583"/>
      <c r="N7" s="583"/>
      <c r="O7" s="583"/>
      <c r="P7" s="583"/>
      <c r="Q7" s="583"/>
      <c r="R7" s="583"/>
      <c r="S7" s="584"/>
      <c r="T7" s="576" t="s">
        <v>13</v>
      </c>
      <c r="U7" s="577"/>
      <c r="V7" s="591" t="s">
        <v>23</v>
      </c>
      <c r="W7" s="591"/>
      <c r="X7" s="591"/>
      <c r="Y7" s="592"/>
      <c r="Z7" s="586">
        <f>'Plot (1)'!Z7:AD8</f>
        <v>0</v>
      </c>
      <c r="AA7" s="587"/>
      <c r="AB7" s="587"/>
      <c r="AC7" s="587"/>
      <c r="AD7" s="588"/>
      <c r="AE7" s="383"/>
    </row>
    <row r="8" spans="1:55" ht="8.25" customHeight="1" thickBot="1">
      <c r="A8" s="599">
        <v>10</v>
      </c>
      <c r="B8" s="600"/>
      <c r="C8" s="600"/>
      <c r="D8" s="600"/>
      <c r="E8" s="600"/>
      <c r="F8" s="571">
        <f>'Plot (1)'!F8:G8</f>
        <v>0</v>
      </c>
      <c r="G8" s="572"/>
      <c r="H8" s="571">
        <f>'Plot (1)'!H8:I8</f>
        <v>0</v>
      </c>
      <c r="I8" s="572"/>
      <c r="J8" s="652"/>
      <c r="K8" s="653"/>
      <c r="L8" s="653"/>
      <c r="M8" s="653"/>
      <c r="N8" s="567"/>
      <c r="O8" s="567"/>
      <c r="P8" s="567"/>
      <c r="Q8" s="567"/>
      <c r="R8" s="567"/>
      <c r="S8" s="568"/>
      <c r="T8" s="578"/>
      <c r="U8" s="579"/>
      <c r="V8" s="593"/>
      <c r="W8" s="593"/>
      <c r="X8" s="593"/>
      <c r="Y8" s="594"/>
      <c r="Z8" s="589"/>
      <c r="AA8" s="589"/>
      <c r="AB8" s="589"/>
      <c r="AC8" s="589"/>
      <c r="AD8" s="590"/>
      <c r="AE8" s="383"/>
    </row>
    <row r="9" spans="1:55" ht="11.25" customHeight="1" thickBot="1">
      <c r="A9" s="533" t="s">
        <v>2</v>
      </c>
      <c r="B9" s="534"/>
      <c r="C9" s="284" t="s">
        <v>0</v>
      </c>
      <c r="D9" s="431" t="s">
        <v>3</v>
      </c>
      <c r="E9" s="431" t="s">
        <v>4</v>
      </c>
      <c r="F9" s="431" t="s">
        <v>5</v>
      </c>
      <c r="G9" s="432" t="s">
        <v>6</v>
      </c>
      <c r="H9" s="433" t="s">
        <v>7</v>
      </c>
      <c r="I9" s="434" t="s">
        <v>8</v>
      </c>
      <c r="J9" s="435" t="s">
        <v>9</v>
      </c>
      <c r="K9" s="436" t="s">
        <v>10</v>
      </c>
      <c r="L9" s="436" t="s">
        <v>9</v>
      </c>
      <c r="M9" s="436" t="s">
        <v>10</v>
      </c>
      <c r="N9" s="436" t="s">
        <v>9</v>
      </c>
      <c r="O9" s="436" t="s">
        <v>10</v>
      </c>
      <c r="P9" s="436" t="s">
        <v>9</v>
      </c>
      <c r="Q9" s="436" t="s">
        <v>10</v>
      </c>
      <c r="R9" s="436" t="s">
        <v>9</v>
      </c>
      <c r="S9" s="437" t="s">
        <v>10</v>
      </c>
      <c r="T9" s="443" t="s">
        <v>7</v>
      </c>
      <c r="U9" s="467" t="s">
        <v>8</v>
      </c>
      <c r="V9" s="531" t="s">
        <v>24</v>
      </c>
      <c r="W9" s="531"/>
      <c r="X9" s="531"/>
      <c r="Y9" s="532"/>
      <c r="Z9" s="539">
        <f>'Plot (1)'!Z9:AD9</f>
        <v>0</v>
      </c>
      <c r="AA9" s="540"/>
      <c r="AB9" s="540"/>
      <c r="AC9" s="540"/>
      <c r="AD9" s="541"/>
      <c r="AE9" s="383"/>
    </row>
    <row r="10" spans="1:55" ht="9.9499999999999993" customHeight="1" thickBot="1">
      <c r="A10" s="535"/>
      <c r="B10" s="536"/>
      <c r="C10" s="430" t="s">
        <v>1</v>
      </c>
      <c r="D10" s="450">
        <f t="shared" ref="D10:S10" si="0">SUM(D11:D40)</f>
        <v>0</v>
      </c>
      <c r="E10" s="451">
        <f t="shared" si="0"/>
        <v>0</v>
      </c>
      <c r="F10" s="451">
        <f t="shared" si="0"/>
        <v>0</v>
      </c>
      <c r="G10" s="452">
        <f t="shared" si="0"/>
        <v>0</v>
      </c>
      <c r="H10" s="450">
        <f t="shared" si="0"/>
        <v>0</v>
      </c>
      <c r="I10" s="452">
        <f t="shared" si="0"/>
        <v>0</v>
      </c>
      <c r="J10" s="450">
        <f t="shared" si="0"/>
        <v>0</v>
      </c>
      <c r="K10" s="451">
        <f t="shared" si="0"/>
        <v>0</v>
      </c>
      <c r="L10" s="451">
        <f t="shared" si="0"/>
        <v>0</v>
      </c>
      <c r="M10" s="451">
        <f t="shared" si="0"/>
        <v>0</v>
      </c>
      <c r="N10" s="451">
        <f t="shared" si="0"/>
        <v>0</v>
      </c>
      <c r="O10" s="451">
        <f t="shared" si="0"/>
        <v>0</v>
      </c>
      <c r="P10" s="451">
        <f t="shared" si="0"/>
        <v>0</v>
      </c>
      <c r="Q10" s="451">
        <f t="shared" si="0"/>
        <v>0</v>
      </c>
      <c r="R10" s="451">
        <f t="shared" si="0"/>
        <v>0</v>
      </c>
      <c r="S10" s="452">
        <f t="shared" si="0"/>
        <v>0</v>
      </c>
      <c r="T10" s="428">
        <f t="shared" ref="T10:U10" si="1">SUM(T11:T40)</f>
        <v>0</v>
      </c>
      <c r="U10" s="429">
        <f t="shared" si="1"/>
        <v>0</v>
      </c>
      <c r="V10" s="537" t="s">
        <v>730</v>
      </c>
      <c r="W10" s="537"/>
      <c r="X10" s="537"/>
      <c r="Y10" s="537"/>
      <c r="Z10" s="538"/>
      <c r="AA10" s="550" t="s">
        <v>21</v>
      </c>
      <c r="AB10" s="551"/>
      <c r="AC10" s="551"/>
      <c r="AD10" s="552"/>
      <c r="AE10" s="383"/>
    </row>
    <row r="11" spans="1:55" ht="9.9499999999999993" customHeight="1">
      <c r="A11" s="634"/>
      <c r="B11" s="635"/>
      <c r="C11" s="447">
        <v>1</v>
      </c>
      <c r="D11" s="287"/>
      <c r="E11" s="442"/>
      <c r="F11" s="442"/>
      <c r="G11" s="285"/>
      <c r="H11" s="287"/>
      <c r="I11" s="285"/>
      <c r="J11" s="287"/>
      <c r="K11" s="442"/>
      <c r="L11" s="442"/>
      <c r="M11" s="442"/>
      <c r="N11" s="442"/>
      <c r="O11" s="442"/>
      <c r="P11" s="442"/>
      <c r="Q11" s="442"/>
      <c r="R11" s="442"/>
      <c r="S11" s="285"/>
      <c r="T11" s="287"/>
      <c r="U11" s="285"/>
      <c r="V11" s="445" t="s">
        <v>718</v>
      </c>
      <c r="W11" s="7" t="s">
        <v>15</v>
      </c>
      <c r="X11" s="7" t="s">
        <v>16</v>
      </c>
      <c r="Y11" s="7" t="s">
        <v>17</v>
      </c>
      <c r="Z11" s="292" t="s">
        <v>707</v>
      </c>
      <c r="AA11" s="553"/>
      <c r="AB11" s="554"/>
      <c r="AC11" s="554"/>
      <c r="AD11" s="555"/>
      <c r="AE11" s="383"/>
    </row>
    <row r="12" spans="1:55" ht="9.9499999999999993" customHeight="1">
      <c r="A12" s="529"/>
      <c r="B12" s="530"/>
      <c r="C12" s="448">
        <v>2</v>
      </c>
      <c r="D12" s="287"/>
      <c r="E12" s="442"/>
      <c r="F12" s="442"/>
      <c r="G12" s="285"/>
      <c r="H12" s="287"/>
      <c r="I12" s="285"/>
      <c r="J12" s="287"/>
      <c r="K12" s="442"/>
      <c r="L12" s="442"/>
      <c r="M12" s="442"/>
      <c r="N12" s="442"/>
      <c r="O12" s="442"/>
      <c r="P12" s="442"/>
      <c r="Q12" s="442"/>
      <c r="R12" s="442"/>
      <c r="S12" s="285"/>
      <c r="T12" s="287"/>
      <c r="U12" s="285"/>
      <c r="V12" s="441"/>
      <c r="W12" s="515"/>
      <c r="X12" s="526"/>
      <c r="Y12" s="526"/>
      <c r="Z12" s="280"/>
      <c r="AA12" s="556" t="s">
        <v>18</v>
      </c>
      <c r="AB12" s="557"/>
      <c r="AC12" s="542"/>
      <c r="AD12" s="543"/>
      <c r="AE12" s="383"/>
    </row>
    <row r="13" spans="1:55" ht="9.9499999999999993" customHeight="1" thickBot="1">
      <c r="A13" s="636"/>
      <c r="B13" s="637"/>
      <c r="C13" s="449">
        <v>3</v>
      </c>
      <c r="D13" s="288"/>
      <c r="E13" s="444"/>
      <c r="F13" s="444"/>
      <c r="G13" s="286"/>
      <c r="H13" s="288"/>
      <c r="I13" s="286"/>
      <c r="J13" s="288"/>
      <c r="K13" s="444"/>
      <c r="L13" s="444"/>
      <c r="M13" s="444"/>
      <c r="N13" s="444"/>
      <c r="O13" s="444"/>
      <c r="P13" s="444"/>
      <c r="Q13" s="444"/>
      <c r="R13" s="444"/>
      <c r="S13" s="286"/>
      <c r="T13" s="288"/>
      <c r="U13" s="286"/>
      <c r="V13" s="441"/>
      <c r="W13" s="515"/>
      <c r="X13" s="526"/>
      <c r="Y13" s="526"/>
      <c r="Z13" s="280"/>
      <c r="AA13" s="556" t="s">
        <v>16</v>
      </c>
      <c r="AB13" s="557"/>
      <c r="AC13" s="542"/>
      <c r="AD13" s="543"/>
      <c r="AE13" s="383"/>
    </row>
    <row r="14" spans="1:55" ht="9.9499999999999993" customHeight="1">
      <c r="A14" s="634"/>
      <c r="B14" s="635"/>
      <c r="C14" s="460">
        <v>1</v>
      </c>
      <c r="D14" s="461"/>
      <c r="E14" s="462"/>
      <c r="F14" s="462"/>
      <c r="G14" s="463"/>
      <c r="H14" s="461"/>
      <c r="I14" s="463"/>
      <c r="J14" s="461"/>
      <c r="K14" s="462"/>
      <c r="L14" s="462"/>
      <c r="M14" s="462"/>
      <c r="N14" s="462"/>
      <c r="O14" s="462"/>
      <c r="P14" s="462"/>
      <c r="Q14" s="462"/>
      <c r="R14" s="462"/>
      <c r="S14" s="463"/>
      <c r="T14" s="461"/>
      <c r="U14" s="463"/>
      <c r="V14" s="441"/>
      <c r="W14" s="515"/>
      <c r="X14" s="528"/>
      <c r="Y14" s="528"/>
      <c r="Z14" s="281"/>
      <c r="AA14" s="556" t="s">
        <v>19</v>
      </c>
      <c r="AB14" s="557"/>
      <c r="AC14" s="542"/>
      <c r="AD14" s="543"/>
      <c r="AE14" s="383"/>
    </row>
    <row r="15" spans="1:55" ht="9.9499999999999993" customHeight="1">
      <c r="A15" s="529"/>
      <c r="B15" s="530"/>
      <c r="C15" s="448">
        <v>2</v>
      </c>
      <c r="D15" s="287"/>
      <c r="E15" s="442"/>
      <c r="F15" s="442"/>
      <c r="G15" s="285"/>
      <c r="H15" s="287"/>
      <c r="I15" s="285"/>
      <c r="J15" s="287"/>
      <c r="K15" s="442"/>
      <c r="L15" s="442"/>
      <c r="M15" s="442"/>
      <c r="N15" s="442"/>
      <c r="O15" s="442"/>
      <c r="P15" s="442"/>
      <c r="Q15" s="442"/>
      <c r="R15" s="442"/>
      <c r="S15" s="285"/>
      <c r="T15" s="287"/>
      <c r="U15" s="285"/>
      <c r="V15" s="441"/>
      <c r="W15" s="515"/>
      <c r="X15" s="528"/>
      <c r="Y15" s="528"/>
      <c r="Z15" s="281"/>
      <c r="AA15" s="544" t="s">
        <v>20</v>
      </c>
      <c r="AB15" s="545"/>
      <c r="AC15" s="542"/>
      <c r="AD15" s="543"/>
      <c r="AE15" s="383"/>
    </row>
    <row r="16" spans="1:55" ht="9.9499999999999993" customHeight="1" thickBot="1">
      <c r="A16" s="636"/>
      <c r="B16" s="637"/>
      <c r="C16" s="449">
        <v>3</v>
      </c>
      <c r="D16" s="288"/>
      <c r="E16" s="444"/>
      <c r="F16" s="444"/>
      <c r="G16" s="286"/>
      <c r="H16" s="288"/>
      <c r="I16" s="286"/>
      <c r="J16" s="288"/>
      <c r="K16" s="444"/>
      <c r="L16" s="444"/>
      <c r="M16" s="444"/>
      <c r="N16" s="444"/>
      <c r="O16" s="444"/>
      <c r="P16" s="444"/>
      <c r="Q16" s="444"/>
      <c r="R16" s="444"/>
      <c r="S16" s="286"/>
      <c r="T16" s="288"/>
      <c r="U16" s="286"/>
      <c r="V16" s="441"/>
      <c r="W16" s="515"/>
      <c r="X16" s="528"/>
      <c r="Y16" s="528"/>
      <c r="Z16" s="281"/>
      <c r="AA16" s="546" t="s">
        <v>480</v>
      </c>
      <c r="AB16" s="547"/>
      <c r="AC16" s="548"/>
      <c r="AD16" s="549"/>
      <c r="AE16" s="383"/>
    </row>
    <row r="17" spans="1:32" ht="9.9499999999999993" customHeight="1">
      <c r="A17" s="634"/>
      <c r="B17" s="635"/>
      <c r="C17" s="447">
        <v>1</v>
      </c>
      <c r="D17" s="461"/>
      <c r="E17" s="462"/>
      <c r="F17" s="462"/>
      <c r="G17" s="463"/>
      <c r="H17" s="461"/>
      <c r="I17" s="463"/>
      <c r="J17" s="461"/>
      <c r="K17" s="462"/>
      <c r="L17" s="462"/>
      <c r="M17" s="462"/>
      <c r="N17" s="462"/>
      <c r="O17" s="462"/>
      <c r="P17" s="462"/>
      <c r="Q17" s="462"/>
      <c r="R17" s="462"/>
      <c r="S17" s="463"/>
      <c r="T17" s="461"/>
      <c r="U17" s="463"/>
      <c r="V17" s="441"/>
      <c r="W17" s="515"/>
      <c r="X17" s="528"/>
      <c r="Y17" s="528"/>
      <c r="Z17" s="281"/>
      <c r="AA17" s="644" t="s">
        <v>22</v>
      </c>
      <c r="AB17" s="644"/>
      <c r="AC17" s="644"/>
      <c r="AD17" s="645"/>
      <c r="AE17" s="383"/>
    </row>
    <row r="18" spans="1:32" ht="9.9499999999999993" customHeight="1">
      <c r="A18" s="529"/>
      <c r="B18" s="530"/>
      <c r="C18" s="448">
        <v>2</v>
      </c>
      <c r="D18" s="287"/>
      <c r="E18" s="442"/>
      <c r="F18" s="442"/>
      <c r="G18" s="285"/>
      <c r="H18" s="287"/>
      <c r="I18" s="285"/>
      <c r="J18" s="287"/>
      <c r="K18" s="442"/>
      <c r="L18" s="442"/>
      <c r="M18" s="442"/>
      <c r="N18" s="442"/>
      <c r="O18" s="442"/>
      <c r="P18" s="442"/>
      <c r="Q18" s="442"/>
      <c r="R18" s="442"/>
      <c r="S18" s="285"/>
      <c r="T18" s="287"/>
      <c r="U18" s="285"/>
      <c r="V18" s="441"/>
      <c r="W18" s="442"/>
      <c r="X18" s="528"/>
      <c r="Y18" s="528"/>
      <c r="Z18" s="281"/>
      <c r="AA18" s="638"/>
      <c r="AB18" s="638"/>
      <c r="AC18" s="638"/>
      <c r="AD18" s="639"/>
      <c r="AE18" s="383"/>
    </row>
    <row r="19" spans="1:32" ht="9.9499999999999993" customHeight="1" thickBot="1">
      <c r="A19" s="636"/>
      <c r="B19" s="637"/>
      <c r="C19" s="449">
        <v>3</v>
      </c>
      <c r="D19" s="288"/>
      <c r="E19" s="444"/>
      <c r="F19" s="444"/>
      <c r="G19" s="286"/>
      <c r="H19" s="288"/>
      <c r="I19" s="286"/>
      <c r="J19" s="288"/>
      <c r="K19" s="444"/>
      <c r="L19" s="444"/>
      <c r="M19" s="444"/>
      <c r="N19" s="444"/>
      <c r="O19" s="444"/>
      <c r="P19" s="444"/>
      <c r="Q19" s="444"/>
      <c r="R19" s="444"/>
      <c r="S19" s="286"/>
      <c r="T19" s="288"/>
      <c r="U19" s="286"/>
      <c r="V19" s="441"/>
      <c r="W19" s="442"/>
      <c r="X19" s="526"/>
      <c r="Y19" s="526"/>
      <c r="Z19" s="280"/>
      <c r="AA19" s="640"/>
      <c r="AB19" s="640"/>
      <c r="AC19" s="640"/>
      <c r="AD19" s="641"/>
      <c r="AE19" s="383"/>
    </row>
    <row r="20" spans="1:32" ht="9.9499999999999993" customHeight="1" thickBot="1">
      <c r="A20" s="659"/>
      <c r="B20" s="660"/>
      <c r="C20" s="447">
        <v>1</v>
      </c>
      <c r="D20" s="461"/>
      <c r="E20" s="462"/>
      <c r="F20" s="462"/>
      <c r="G20" s="463"/>
      <c r="H20" s="461"/>
      <c r="I20" s="463"/>
      <c r="J20" s="461"/>
      <c r="K20" s="462"/>
      <c r="L20" s="462"/>
      <c r="M20" s="462"/>
      <c r="N20" s="462"/>
      <c r="O20" s="462"/>
      <c r="P20" s="462"/>
      <c r="Q20" s="462"/>
      <c r="R20" s="462"/>
      <c r="S20" s="463"/>
      <c r="T20" s="461"/>
      <c r="U20" s="463"/>
      <c r="V20" s="441"/>
      <c r="W20" s="442"/>
      <c r="X20" s="526"/>
      <c r="Y20" s="526"/>
      <c r="Z20" s="280"/>
      <c r="AA20" s="640"/>
      <c r="AB20" s="640"/>
      <c r="AC20" s="640"/>
      <c r="AD20" s="641"/>
      <c r="AE20" s="383"/>
    </row>
    <row r="21" spans="1:32" ht="9.9499999999999993" customHeight="1">
      <c r="A21" s="648"/>
      <c r="B21" s="649"/>
      <c r="C21" s="448">
        <v>2</v>
      </c>
      <c r="D21" s="287"/>
      <c r="E21" s="442"/>
      <c r="F21" s="442"/>
      <c r="G21" s="285"/>
      <c r="H21" s="287"/>
      <c r="I21" s="285"/>
      <c r="J21" s="287"/>
      <c r="K21" s="442"/>
      <c r="L21" s="442"/>
      <c r="M21" s="442"/>
      <c r="N21" s="442"/>
      <c r="O21" s="442"/>
      <c r="P21" s="442"/>
      <c r="Q21" s="442"/>
      <c r="R21" s="442"/>
      <c r="S21" s="285"/>
      <c r="T21" s="287"/>
      <c r="U21" s="285"/>
      <c r="V21" s="441"/>
      <c r="W21" s="442"/>
      <c r="X21" s="526"/>
      <c r="Y21" s="526"/>
      <c r="Z21" s="280"/>
      <c r="AA21" s="640"/>
      <c r="AB21" s="640"/>
      <c r="AC21" s="640"/>
      <c r="AD21" s="641"/>
      <c r="AE21" s="383"/>
      <c r="AF21" s="663" t="s">
        <v>725</v>
      </c>
    </row>
    <row r="22" spans="1:32" ht="9.9499999999999993" customHeight="1" thickBot="1">
      <c r="A22" s="661"/>
      <c r="B22" s="662"/>
      <c r="C22" s="449">
        <v>3</v>
      </c>
      <c r="D22" s="288"/>
      <c r="E22" s="444"/>
      <c r="F22" s="444"/>
      <c r="G22" s="286"/>
      <c r="H22" s="288"/>
      <c r="I22" s="286"/>
      <c r="J22" s="288"/>
      <c r="K22" s="444"/>
      <c r="L22" s="444"/>
      <c r="M22" s="444"/>
      <c r="N22" s="444"/>
      <c r="O22" s="444"/>
      <c r="P22" s="444"/>
      <c r="Q22" s="444"/>
      <c r="R22" s="444"/>
      <c r="S22" s="286"/>
      <c r="T22" s="288"/>
      <c r="U22" s="286"/>
      <c r="V22" s="441"/>
      <c r="W22" s="442"/>
      <c r="X22" s="526"/>
      <c r="Y22" s="526"/>
      <c r="Z22" s="280"/>
      <c r="AA22" s="640"/>
      <c r="AB22" s="640"/>
      <c r="AC22" s="640"/>
      <c r="AD22" s="641"/>
      <c r="AE22" s="383"/>
      <c r="AF22" s="664"/>
    </row>
    <row r="23" spans="1:32" ht="9.9499999999999993" customHeight="1">
      <c r="A23" s="634"/>
      <c r="B23" s="635"/>
      <c r="C23" s="447">
        <v>1</v>
      </c>
      <c r="D23" s="461"/>
      <c r="E23" s="462"/>
      <c r="F23" s="462"/>
      <c r="G23" s="463"/>
      <c r="H23" s="461"/>
      <c r="I23" s="463"/>
      <c r="J23" s="461"/>
      <c r="K23" s="462"/>
      <c r="L23" s="462"/>
      <c r="M23" s="462"/>
      <c r="N23" s="462"/>
      <c r="O23" s="462"/>
      <c r="P23" s="462"/>
      <c r="Q23" s="462"/>
      <c r="R23" s="462"/>
      <c r="S23" s="463"/>
      <c r="T23" s="461"/>
      <c r="U23" s="463"/>
      <c r="V23" s="441"/>
      <c r="W23" s="442"/>
      <c r="X23" s="526"/>
      <c r="Y23" s="526"/>
      <c r="Z23" s="280"/>
      <c r="AA23" s="640"/>
      <c r="AB23" s="640"/>
      <c r="AC23" s="640"/>
      <c r="AD23" s="641"/>
      <c r="AE23" s="383"/>
      <c r="AF23" s="664"/>
    </row>
    <row r="24" spans="1:32" ht="9.9499999999999993" customHeight="1">
      <c r="A24" s="529"/>
      <c r="B24" s="530"/>
      <c r="C24" s="448">
        <v>2</v>
      </c>
      <c r="D24" s="287"/>
      <c r="E24" s="442"/>
      <c r="F24" s="442"/>
      <c r="G24" s="285"/>
      <c r="H24" s="287"/>
      <c r="I24" s="285"/>
      <c r="J24" s="287"/>
      <c r="K24" s="442"/>
      <c r="L24" s="442"/>
      <c r="M24" s="442"/>
      <c r="N24" s="442"/>
      <c r="O24" s="442"/>
      <c r="P24" s="442"/>
      <c r="Q24" s="442"/>
      <c r="R24" s="442"/>
      <c r="S24" s="285"/>
      <c r="T24" s="287"/>
      <c r="U24" s="285"/>
      <c r="V24" s="441"/>
      <c r="W24" s="442"/>
      <c r="X24" s="526"/>
      <c r="Y24" s="526"/>
      <c r="Z24" s="280"/>
      <c r="AA24" s="640"/>
      <c r="AB24" s="640"/>
      <c r="AC24" s="640"/>
      <c r="AD24" s="641"/>
      <c r="AE24" s="383"/>
      <c r="AF24" s="664"/>
    </row>
    <row r="25" spans="1:32" ht="9.9499999999999993" customHeight="1" thickBot="1">
      <c r="A25" s="636"/>
      <c r="B25" s="637"/>
      <c r="C25" s="449">
        <v>3</v>
      </c>
      <c r="D25" s="288"/>
      <c r="E25" s="444"/>
      <c r="F25" s="444"/>
      <c r="G25" s="286"/>
      <c r="H25" s="288"/>
      <c r="I25" s="286"/>
      <c r="J25" s="288"/>
      <c r="K25" s="444"/>
      <c r="L25" s="444"/>
      <c r="M25" s="444"/>
      <c r="N25" s="444"/>
      <c r="O25" s="444"/>
      <c r="P25" s="444"/>
      <c r="Q25" s="444"/>
      <c r="R25" s="444"/>
      <c r="S25" s="286"/>
      <c r="T25" s="288"/>
      <c r="U25" s="286"/>
      <c r="V25" s="441"/>
      <c r="W25" s="442"/>
      <c r="X25" s="526"/>
      <c r="Y25" s="526"/>
      <c r="Z25" s="280"/>
      <c r="AA25" s="640"/>
      <c r="AB25" s="640"/>
      <c r="AC25" s="640"/>
      <c r="AD25" s="641"/>
      <c r="AE25" s="383"/>
      <c r="AF25" s="664"/>
    </row>
    <row r="26" spans="1:32" ht="9.75" customHeight="1" thickBot="1">
      <c r="A26" s="634"/>
      <c r="B26" s="635"/>
      <c r="C26" s="447">
        <v>1</v>
      </c>
      <c r="D26" s="461"/>
      <c r="E26" s="462"/>
      <c r="F26" s="462"/>
      <c r="G26" s="463"/>
      <c r="H26" s="461"/>
      <c r="I26" s="463"/>
      <c r="J26" s="461"/>
      <c r="K26" s="462"/>
      <c r="L26" s="462"/>
      <c r="M26" s="462"/>
      <c r="N26" s="462"/>
      <c r="O26" s="462"/>
      <c r="P26" s="462"/>
      <c r="Q26" s="462"/>
      <c r="R26" s="462"/>
      <c r="S26" s="463"/>
      <c r="T26" s="461"/>
      <c r="U26" s="463"/>
      <c r="V26" s="441"/>
      <c r="W26" s="442"/>
      <c r="X26" s="526"/>
      <c r="Y26" s="526"/>
      <c r="Z26" s="280"/>
      <c r="AA26" s="640"/>
      <c r="AB26" s="640"/>
      <c r="AC26" s="640"/>
      <c r="AD26" s="641"/>
      <c r="AE26" s="383"/>
      <c r="AF26" s="665"/>
    </row>
    <row r="27" spans="1:32" ht="9.9499999999999993" customHeight="1">
      <c r="A27" s="529"/>
      <c r="B27" s="530"/>
      <c r="C27" s="448">
        <v>2</v>
      </c>
      <c r="D27" s="287"/>
      <c r="E27" s="442"/>
      <c r="F27" s="442"/>
      <c r="G27" s="285"/>
      <c r="H27" s="287"/>
      <c r="I27" s="285"/>
      <c r="J27" s="287"/>
      <c r="K27" s="442"/>
      <c r="L27" s="442"/>
      <c r="M27" s="442"/>
      <c r="N27" s="442"/>
      <c r="O27" s="442"/>
      <c r="P27" s="442"/>
      <c r="Q27" s="442"/>
      <c r="R27" s="442"/>
      <c r="S27" s="285"/>
      <c r="T27" s="287"/>
      <c r="U27" s="285"/>
      <c r="V27" s="441"/>
      <c r="W27" s="442"/>
      <c r="X27" s="526"/>
      <c r="Y27" s="526"/>
      <c r="Z27" s="280"/>
      <c r="AA27" s="640"/>
      <c r="AB27" s="640"/>
      <c r="AC27" s="640"/>
      <c r="AD27" s="641"/>
      <c r="AE27" s="383"/>
    </row>
    <row r="28" spans="1:32" ht="9.9499999999999993" customHeight="1" thickBot="1">
      <c r="A28" s="636"/>
      <c r="B28" s="637"/>
      <c r="C28" s="449">
        <v>3</v>
      </c>
      <c r="D28" s="288"/>
      <c r="E28" s="444"/>
      <c r="F28" s="444"/>
      <c r="G28" s="286"/>
      <c r="H28" s="288"/>
      <c r="I28" s="286"/>
      <c r="J28" s="288"/>
      <c r="K28" s="444"/>
      <c r="L28" s="444"/>
      <c r="M28" s="444"/>
      <c r="N28" s="444"/>
      <c r="O28" s="444"/>
      <c r="P28" s="444"/>
      <c r="Q28" s="444"/>
      <c r="R28" s="444"/>
      <c r="S28" s="286"/>
      <c r="T28" s="288"/>
      <c r="U28" s="286"/>
      <c r="V28" s="441"/>
      <c r="W28" s="442"/>
      <c r="X28" s="526"/>
      <c r="Y28" s="526"/>
      <c r="Z28" s="280"/>
      <c r="AA28" s="640"/>
      <c r="AB28" s="640"/>
      <c r="AC28" s="640"/>
      <c r="AD28" s="641"/>
      <c r="AE28" s="383"/>
    </row>
    <row r="29" spans="1:32" ht="9.9499999999999993" customHeight="1">
      <c r="A29" s="634"/>
      <c r="B29" s="635"/>
      <c r="C29" s="447">
        <v>1</v>
      </c>
      <c r="D29" s="461"/>
      <c r="E29" s="462"/>
      <c r="F29" s="462"/>
      <c r="G29" s="463"/>
      <c r="H29" s="461"/>
      <c r="I29" s="463"/>
      <c r="J29" s="461"/>
      <c r="K29" s="462"/>
      <c r="L29" s="462"/>
      <c r="M29" s="462"/>
      <c r="N29" s="462"/>
      <c r="O29" s="462"/>
      <c r="P29" s="462"/>
      <c r="Q29" s="462"/>
      <c r="R29" s="462"/>
      <c r="S29" s="463"/>
      <c r="T29" s="461"/>
      <c r="U29" s="463"/>
      <c r="V29" s="441"/>
      <c r="W29" s="442"/>
      <c r="X29" s="526"/>
      <c r="Y29" s="526"/>
      <c r="Z29" s="280"/>
      <c r="AA29" s="640"/>
      <c r="AB29" s="640"/>
      <c r="AC29" s="640"/>
      <c r="AD29" s="641"/>
      <c r="AE29" s="383"/>
    </row>
    <row r="30" spans="1:32" ht="9.9499999999999993" customHeight="1">
      <c r="A30" s="529"/>
      <c r="B30" s="530"/>
      <c r="C30" s="448">
        <v>2</v>
      </c>
      <c r="D30" s="287"/>
      <c r="E30" s="442"/>
      <c r="F30" s="442"/>
      <c r="G30" s="285"/>
      <c r="H30" s="287"/>
      <c r="I30" s="285"/>
      <c r="J30" s="287"/>
      <c r="K30" s="442"/>
      <c r="L30" s="442"/>
      <c r="M30" s="442"/>
      <c r="N30" s="442"/>
      <c r="O30" s="442"/>
      <c r="P30" s="442"/>
      <c r="Q30" s="442"/>
      <c r="R30" s="442"/>
      <c r="S30" s="285"/>
      <c r="T30" s="287"/>
      <c r="U30" s="285"/>
      <c r="V30" s="441"/>
      <c r="W30" s="442"/>
      <c r="X30" s="526"/>
      <c r="Y30" s="526"/>
      <c r="Z30" s="280"/>
      <c r="AA30" s="640"/>
      <c r="AB30" s="640"/>
      <c r="AC30" s="640"/>
      <c r="AD30" s="641"/>
      <c r="AE30" s="383"/>
    </row>
    <row r="31" spans="1:32" ht="9.9499999999999993" customHeight="1" thickBot="1">
      <c r="A31" s="636"/>
      <c r="B31" s="637"/>
      <c r="C31" s="449">
        <v>3</v>
      </c>
      <c r="D31" s="288"/>
      <c r="E31" s="444"/>
      <c r="F31" s="444"/>
      <c r="G31" s="286"/>
      <c r="H31" s="288"/>
      <c r="I31" s="286"/>
      <c r="J31" s="288"/>
      <c r="K31" s="444"/>
      <c r="L31" s="444"/>
      <c r="M31" s="444"/>
      <c r="N31" s="444"/>
      <c r="O31" s="444"/>
      <c r="P31" s="444"/>
      <c r="Q31" s="444"/>
      <c r="R31" s="444"/>
      <c r="S31" s="286"/>
      <c r="T31" s="288"/>
      <c r="U31" s="286"/>
      <c r="V31" s="441"/>
      <c r="W31" s="442"/>
      <c r="X31" s="526"/>
      <c r="Y31" s="526"/>
      <c r="Z31" s="280"/>
      <c r="AA31" s="640"/>
      <c r="AB31" s="640"/>
      <c r="AC31" s="640"/>
      <c r="AD31" s="641"/>
      <c r="AE31" s="394"/>
    </row>
    <row r="32" spans="1:32" ht="9.9499999999999993" customHeight="1">
      <c r="A32" s="634"/>
      <c r="B32" s="635"/>
      <c r="C32" s="447">
        <v>1</v>
      </c>
      <c r="D32" s="461"/>
      <c r="E32" s="462"/>
      <c r="F32" s="462"/>
      <c r="G32" s="463"/>
      <c r="H32" s="461"/>
      <c r="I32" s="463"/>
      <c r="J32" s="461"/>
      <c r="K32" s="462"/>
      <c r="L32" s="462"/>
      <c r="M32" s="462"/>
      <c r="N32" s="462"/>
      <c r="O32" s="462"/>
      <c r="P32" s="462"/>
      <c r="Q32" s="462"/>
      <c r="R32" s="462"/>
      <c r="S32" s="463"/>
      <c r="T32" s="461"/>
      <c r="U32" s="463"/>
      <c r="V32" s="441"/>
      <c r="W32" s="442"/>
      <c r="X32" s="526"/>
      <c r="Y32" s="526"/>
      <c r="Z32" s="280"/>
      <c r="AA32" s="640"/>
      <c r="AB32" s="640"/>
      <c r="AC32" s="640"/>
      <c r="AD32" s="641"/>
      <c r="AE32" s="383"/>
    </row>
    <row r="33" spans="1:31" ht="9.9499999999999993" customHeight="1">
      <c r="A33" s="529"/>
      <c r="B33" s="530"/>
      <c r="C33" s="448">
        <v>2</v>
      </c>
      <c r="D33" s="287"/>
      <c r="E33" s="442"/>
      <c r="F33" s="442"/>
      <c r="G33" s="285"/>
      <c r="H33" s="287"/>
      <c r="I33" s="285"/>
      <c r="J33" s="287"/>
      <c r="K33" s="442"/>
      <c r="L33" s="442"/>
      <c r="M33" s="442"/>
      <c r="N33" s="442"/>
      <c r="O33" s="442"/>
      <c r="P33" s="442"/>
      <c r="Q33" s="442"/>
      <c r="R33" s="442"/>
      <c r="S33" s="285"/>
      <c r="T33" s="287"/>
      <c r="U33" s="285"/>
      <c r="V33" s="441"/>
      <c r="W33" s="442"/>
      <c r="X33" s="526"/>
      <c r="Y33" s="526"/>
      <c r="Z33" s="280"/>
      <c r="AA33" s="640"/>
      <c r="AB33" s="640"/>
      <c r="AC33" s="640"/>
      <c r="AD33" s="641"/>
      <c r="AE33" s="383"/>
    </row>
    <row r="34" spans="1:31" ht="9.9499999999999993" customHeight="1" thickBot="1">
      <c r="A34" s="636"/>
      <c r="B34" s="637"/>
      <c r="C34" s="449">
        <v>3</v>
      </c>
      <c r="D34" s="288"/>
      <c r="E34" s="444"/>
      <c r="F34" s="444"/>
      <c r="G34" s="286"/>
      <c r="H34" s="288"/>
      <c r="I34" s="286"/>
      <c r="J34" s="288"/>
      <c r="K34" s="444"/>
      <c r="L34" s="444"/>
      <c r="M34" s="444"/>
      <c r="N34" s="444"/>
      <c r="O34" s="444"/>
      <c r="P34" s="444"/>
      <c r="Q34" s="444"/>
      <c r="R34" s="444"/>
      <c r="S34" s="286"/>
      <c r="T34" s="288"/>
      <c r="U34" s="286"/>
      <c r="V34" s="441"/>
      <c r="W34" s="442"/>
      <c r="X34" s="526"/>
      <c r="Y34" s="526"/>
      <c r="Z34" s="280"/>
      <c r="AA34" s="640"/>
      <c r="AB34" s="640"/>
      <c r="AC34" s="640"/>
      <c r="AD34" s="641"/>
      <c r="AE34" s="383"/>
    </row>
    <row r="35" spans="1:31" ht="9.75" customHeight="1">
      <c r="A35" s="634"/>
      <c r="B35" s="635"/>
      <c r="C35" s="447">
        <v>1</v>
      </c>
      <c r="D35" s="461"/>
      <c r="E35" s="462"/>
      <c r="F35" s="462"/>
      <c r="G35" s="463"/>
      <c r="H35" s="461"/>
      <c r="I35" s="463"/>
      <c r="J35" s="461"/>
      <c r="K35" s="462"/>
      <c r="L35" s="462"/>
      <c r="M35" s="462"/>
      <c r="N35" s="462"/>
      <c r="O35" s="462"/>
      <c r="P35" s="462"/>
      <c r="Q35" s="462"/>
      <c r="R35" s="462"/>
      <c r="S35" s="463"/>
      <c r="T35" s="461"/>
      <c r="U35" s="463"/>
      <c r="V35" s="441"/>
      <c r="W35" s="442"/>
      <c r="X35" s="526"/>
      <c r="Y35" s="526"/>
      <c r="Z35" s="280"/>
      <c r="AA35" s="640"/>
      <c r="AB35" s="640"/>
      <c r="AC35" s="640"/>
      <c r="AD35" s="641"/>
      <c r="AE35" s="383"/>
    </row>
    <row r="36" spans="1:31" ht="9.9499999999999993" customHeight="1">
      <c r="A36" s="529"/>
      <c r="B36" s="530"/>
      <c r="C36" s="448">
        <v>2</v>
      </c>
      <c r="D36" s="287"/>
      <c r="E36" s="442"/>
      <c r="F36" s="442"/>
      <c r="G36" s="285"/>
      <c r="H36" s="287"/>
      <c r="I36" s="285"/>
      <c r="J36" s="287"/>
      <c r="K36" s="442"/>
      <c r="L36" s="442"/>
      <c r="M36" s="442"/>
      <c r="N36" s="442"/>
      <c r="O36" s="442"/>
      <c r="P36" s="442"/>
      <c r="Q36" s="442"/>
      <c r="R36" s="442"/>
      <c r="S36" s="285"/>
      <c r="T36" s="287"/>
      <c r="U36" s="285"/>
      <c r="V36" s="441"/>
      <c r="W36" s="442"/>
      <c r="X36" s="526"/>
      <c r="Y36" s="526"/>
      <c r="Z36" s="280"/>
      <c r="AA36" s="640"/>
      <c r="AB36" s="640"/>
      <c r="AC36" s="640"/>
      <c r="AD36" s="641"/>
      <c r="AE36" s="383"/>
    </row>
    <row r="37" spans="1:31" ht="9.9499999999999993" customHeight="1" thickBot="1">
      <c r="A37" s="636"/>
      <c r="B37" s="637"/>
      <c r="C37" s="449">
        <v>3</v>
      </c>
      <c r="D37" s="288"/>
      <c r="E37" s="444"/>
      <c r="F37" s="444"/>
      <c r="G37" s="286"/>
      <c r="H37" s="288"/>
      <c r="I37" s="286"/>
      <c r="J37" s="288"/>
      <c r="K37" s="444"/>
      <c r="L37" s="444"/>
      <c r="M37" s="444"/>
      <c r="N37" s="444"/>
      <c r="O37" s="444"/>
      <c r="P37" s="444"/>
      <c r="Q37" s="444"/>
      <c r="R37" s="444"/>
      <c r="S37" s="286"/>
      <c r="T37" s="288"/>
      <c r="U37" s="286"/>
      <c r="V37" s="441"/>
      <c r="W37" s="442"/>
      <c r="X37" s="526"/>
      <c r="Y37" s="526"/>
      <c r="Z37" s="280"/>
      <c r="AA37" s="640"/>
      <c r="AB37" s="640"/>
      <c r="AC37" s="640"/>
      <c r="AD37" s="641"/>
      <c r="AE37" s="383"/>
    </row>
    <row r="38" spans="1:31" ht="9.9499999999999993" customHeight="1">
      <c r="A38" s="634"/>
      <c r="B38" s="635"/>
      <c r="C38" s="447">
        <v>1</v>
      </c>
      <c r="D38" s="461"/>
      <c r="E38" s="462"/>
      <c r="F38" s="462"/>
      <c r="G38" s="463"/>
      <c r="H38" s="461"/>
      <c r="I38" s="463"/>
      <c r="J38" s="461"/>
      <c r="K38" s="462"/>
      <c r="L38" s="462"/>
      <c r="M38" s="462"/>
      <c r="N38" s="462"/>
      <c r="O38" s="462"/>
      <c r="P38" s="462"/>
      <c r="Q38" s="462"/>
      <c r="R38" s="462"/>
      <c r="S38" s="463"/>
      <c r="T38" s="461"/>
      <c r="U38" s="463"/>
      <c r="V38" s="441"/>
      <c r="W38" s="442"/>
      <c r="X38" s="526"/>
      <c r="Y38" s="526"/>
      <c r="Z38" s="280"/>
      <c r="AA38" s="640"/>
      <c r="AB38" s="640"/>
      <c r="AC38" s="640"/>
      <c r="AD38" s="641"/>
      <c r="AE38" s="383"/>
    </row>
    <row r="39" spans="1:31" ht="9.9499999999999993" customHeight="1">
      <c r="A39" s="529"/>
      <c r="B39" s="530"/>
      <c r="C39" s="448">
        <v>2</v>
      </c>
      <c r="D39" s="287"/>
      <c r="E39" s="442"/>
      <c r="F39" s="442"/>
      <c r="G39" s="285"/>
      <c r="H39" s="287"/>
      <c r="I39" s="285"/>
      <c r="J39" s="287"/>
      <c r="K39" s="442"/>
      <c r="L39" s="442"/>
      <c r="M39" s="442"/>
      <c r="N39" s="442"/>
      <c r="O39" s="442"/>
      <c r="P39" s="442"/>
      <c r="Q39" s="442"/>
      <c r="R39" s="442"/>
      <c r="S39" s="285"/>
      <c r="T39" s="287"/>
      <c r="U39" s="285"/>
      <c r="V39" s="441"/>
      <c r="W39" s="442"/>
      <c r="X39" s="526"/>
      <c r="Y39" s="526"/>
      <c r="Z39" s="280"/>
      <c r="AA39" s="640"/>
      <c r="AB39" s="640"/>
      <c r="AC39" s="640"/>
      <c r="AD39" s="641"/>
      <c r="AE39" s="383"/>
    </row>
    <row r="40" spans="1:31" ht="9.9499999999999993" customHeight="1" thickBot="1">
      <c r="A40" s="636"/>
      <c r="B40" s="637"/>
      <c r="C40" s="449">
        <v>3</v>
      </c>
      <c r="D40" s="288"/>
      <c r="E40" s="444"/>
      <c r="F40" s="444"/>
      <c r="G40" s="286"/>
      <c r="H40" s="288"/>
      <c r="I40" s="286"/>
      <c r="J40" s="288"/>
      <c r="K40" s="444"/>
      <c r="L40" s="444"/>
      <c r="M40" s="444"/>
      <c r="N40" s="444"/>
      <c r="O40" s="444"/>
      <c r="P40" s="444"/>
      <c r="Q40" s="444"/>
      <c r="R40" s="444"/>
      <c r="S40" s="286"/>
      <c r="T40" s="288"/>
      <c r="U40" s="286"/>
      <c r="V40" s="283"/>
      <c r="W40" s="444"/>
      <c r="X40" s="527"/>
      <c r="Y40" s="527"/>
      <c r="Z40" s="282"/>
      <c r="AA40" s="642"/>
      <c r="AB40" s="642"/>
      <c r="AC40" s="642"/>
      <c r="AD40" s="643"/>
      <c r="AE40" s="394"/>
    </row>
    <row r="41" spans="1:31" ht="5.25" customHeight="1">
      <c r="A41" s="620" t="s">
        <v>474</v>
      </c>
      <c r="B41" s="621"/>
      <c r="C41" s="621"/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2"/>
      <c r="T41" s="632" t="s">
        <v>40</v>
      </c>
      <c r="U41" s="598"/>
      <c r="V41" s="633"/>
      <c r="W41" s="633"/>
      <c r="X41" s="633"/>
      <c r="Y41" s="633"/>
      <c r="Z41" s="616" t="s">
        <v>475</v>
      </c>
      <c r="AA41" s="616"/>
      <c r="AB41" s="616"/>
      <c r="AC41" s="617"/>
      <c r="AD41" s="618" t="s">
        <v>46</v>
      </c>
      <c r="AE41" s="394"/>
    </row>
    <row r="42" spans="1:31" ht="9.9499999999999993" customHeight="1">
      <c r="A42" s="623"/>
      <c r="B42" s="624"/>
      <c r="C42" s="624"/>
      <c r="D42" s="624"/>
      <c r="E42" s="624"/>
      <c r="F42" s="624"/>
      <c r="G42" s="624"/>
      <c r="H42" s="624"/>
      <c r="I42" s="624"/>
      <c r="J42" s="624"/>
      <c r="K42" s="624"/>
      <c r="L42" s="624"/>
      <c r="M42" s="624"/>
      <c r="N42" s="624"/>
      <c r="O42" s="624"/>
      <c r="P42" s="624"/>
      <c r="Q42" s="624"/>
      <c r="R42" s="624"/>
      <c r="S42" s="625"/>
      <c r="T42" s="289" t="s">
        <v>44</v>
      </c>
      <c r="U42" s="630"/>
      <c r="V42" s="631"/>
      <c r="W42" s="8" t="s">
        <v>45</v>
      </c>
      <c r="X42" s="563"/>
      <c r="Y42" s="563"/>
      <c r="Z42" s="516"/>
      <c r="AA42" s="516"/>
      <c r="AB42" s="272"/>
      <c r="AC42" s="290"/>
      <c r="AD42" s="619"/>
    </row>
    <row r="43" spans="1:31" ht="9.9499999999999993" customHeight="1">
      <c r="A43" s="626"/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4"/>
      <c r="M43" s="624"/>
      <c r="N43" s="624"/>
      <c r="O43" s="624"/>
      <c r="P43" s="624"/>
      <c r="Q43" s="624"/>
      <c r="R43" s="624"/>
      <c r="S43" s="625"/>
      <c r="T43" s="291" t="s">
        <v>41</v>
      </c>
      <c r="U43" s="7" t="s">
        <v>42</v>
      </c>
      <c r="V43" s="7" t="s">
        <v>43</v>
      </c>
      <c r="W43" s="7" t="s">
        <v>41</v>
      </c>
      <c r="X43" s="7" t="s">
        <v>42</v>
      </c>
      <c r="Y43" s="7" t="s">
        <v>43</v>
      </c>
      <c r="Z43" s="7" t="s">
        <v>41</v>
      </c>
      <c r="AA43" s="7" t="s">
        <v>41</v>
      </c>
      <c r="AB43" s="7" t="s">
        <v>41</v>
      </c>
      <c r="AC43" s="292" t="s">
        <v>41</v>
      </c>
      <c r="AD43" s="296" t="s">
        <v>41</v>
      </c>
    </row>
    <row r="44" spans="1:31" ht="9.9499999999999993" customHeight="1" thickBot="1">
      <c r="A44" s="627"/>
      <c r="B44" s="628"/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628"/>
      <c r="S44" s="629"/>
      <c r="T44" s="293"/>
      <c r="U44" s="294"/>
      <c r="V44" s="294"/>
      <c r="W44" s="294"/>
      <c r="X44" s="294"/>
      <c r="Y44" s="294"/>
      <c r="Z44" s="294"/>
      <c r="AA44" s="294"/>
      <c r="AB44" s="294"/>
      <c r="AC44" s="295"/>
      <c r="AD44" s="297"/>
    </row>
    <row r="45" spans="1:31" s="382" customFormat="1" ht="9.9499999999999993" customHeight="1"/>
    <row r="46" spans="1:31" s="382" customFormat="1" ht="9.9499999999999993" customHeight="1"/>
    <row r="47" spans="1:31" s="382" customFormat="1" ht="9.9499999999999993" customHeight="1"/>
    <row r="48" spans="1:31" s="382" customFormat="1" ht="9.9499999999999993" customHeight="1"/>
    <row r="49" s="382" customFormat="1" ht="9.9499999999999993" customHeight="1"/>
    <row r="50" s="382" customFormat="1" ht="9.9499999999999993" customHeight="1"/>
    <row r="51" s="382" customFormat="1" ht="9.9499999999999993" customHeight="1"/>
    <row r="52" s="382" customFormat="1" ht="9.9499999999999993" customHeight="1"/>
    <row r="53" s="382" customFormat="1" ht="9.9499999999999993" customHeight="1"/>
    <row r="54" s="382" customFormat="1" ht="9.9499999999999993" customHeight="1"/>
    <row r="55" s="382" customFormat="1" ht="9.9499999999999993" customHeight="1"/>
    <row r="56" s="382" customFormat="1" ht="9.9499999999999993" customHeight="1"/>
    <row r="57" s="382" customFormat="1" ht="9.9499999999999993" customHeight="1"/>
    <row r="58" s="382" customFormat="1" ht="9.9499999999999993" customHeight="1"/>
    <row r="59" s="382" customFormat="1" ht="9.9499999999999993" customHeight="1"/>
    <row r="60" s="382" customFormat="1" ht="9.9499999999999993" customHeight="1"/>
    <row r="61" s="382" customFormat="1" ht="9.9499999999999993" customHeight="1"/>
    <row r="62" s="382" customFormat="1" ht="9.9499999999999993" customHeight="1"/>
    <row r="63" s="382" customFormat="1" ht="9.9499999999999993" customHeight="1"/>
    <row r="64" s="382" customFormat="1" ht="9.9499999999999993" customHeight="1"/>
    <row r="65" s="382" customFormat="1" ht="9.9499999999999993" customHeight="1"/>
    <row r="66" s="382" customFormat="1" ht="9.9499999999999993" customHeight="1"/>
    <row r="67" s="382" customFormat="1" ht="9.9499999999999993" customHeight="1"/>
    <row r="68" s="382" customFormat="1" ht="9.9499999999999993" customHeight="1"/>
    <row r="69" s="382" customFormat="1" ht="9.9499999999999993" customHeight="1"/>
    <row r="70" s="382" customFormat="1" ht="9.9499999999999993" customHeight="1"/>
    <row r="71" s="382" customFormat="1" ht="9.9499999999999993" customHeight="1"/>
    <row r="72" s="382" customFormat="1" ht="9.9499999999999993" customHeight="1"/>
    <row r="73" s="382" customFormat="1" ht="9.9499999999999993" customHeight="1"/>
    <row r="74" s="382" customFormat="1" ht="9.9499999999999993" customHeight="1"/>
    <row r="75" s="382" customFormat="1" ht="9.9499999999999993" customHeight="1"/>
    <row r="76" s="382" customFormat="1" ht="9.9499999999999993" customHeight="1"/>
    <row r="77" s="382" customFormat="1" ht="9.9499999999999993" customHeight="1"/>
    <row r="78" s="382" customFormat="1" ht="9.9499999999999993" customHeight="1"/>
    <row r="79" s="382" customFormat="1" ht="9.9499999999999993" customHeight="1"/>
    <row r="80" s="382" customFormat="1" ht="9.9499999999999993" customHeight="1"/>
    <row r="81" s="382" customFormat="1" ht="9.9499999999999993" customHeight="1"/>
    <row r="82" s="382" customFormat="1" ht="9.9499999999999993" customHeight="1"/>
    <row r="83" s="382" customFormat="1" ht="9.9499999999999993" customHeight="1"/>
    <row r="84" s="382" customFormat="1" ht="9.9499999999999993" customHeight="1"/>
    <row r="85" s="382" customFormat="1" ht="9.9499999999999993" customHeight="1"/>
    <row r="86" s="382" customFormat="1" ht="9.9499999999999993" customHeight="1"/>
    <row r="87" s="382" customFormat="1" ht="9.9499999999999993" customHeight="1"/>
    <row r="88" s="382" customFormat="1" ht="9.9499999999999993" customHeight="1"/>
    <row r="89" s="382" customFormat="1" ht="9.9499999999999993" customHeight="1"/>
    <row r="90" s="382" customFormat="1" ht="9.9499999999999993" customHeight="1"/>
    <row r="91" s="382" customFormat="1" ht="9.9499999999999993" customHeight="1"/>
    <row r="92" s="382" customFormat="1" ht="9.9499999999999993" customHeight="1"/>
    <row r="93" s="382" customFormat="1" ht="9.9499999999999993" customHeight="1"/>
    <row r="94" s="382" customFormat="1" ht="9.9499999999999993" customHeight="1"/>
    <row r="95" s="382" customFormat="1" ht="9.9499999999999993" customHeight="1"/>
    <row r="96" s="382" customFormat="1" ht="9.9499999999999993" customHeight="1"/>
    <row r="97" s="382" customFormat="1" ht="9.9499999999999993" customHeight="1"/>
    <row r="98" s="382" customFormat="1" ht="9.9499999999999993" customHeight="1"/>
    <row r="99" s="382" customFormat="1" ht="9.9499999999999993" customHeight="1"/>
    <row r="100" s="382" customFormat="1" ht="9.9499999999999993" customHeight="1"/>
    <row r="101" s="382" customFormat="1" ht="9.9499999999999993" customHeight="1"/>
    <row r="102" s="382" customFormat="1" ht="9.9499999999999993" customHeight="1"/>
    <row r="103" s="382" customFormat="1" ht="9.9499999999999993" customHeight="1"/>
    <row r="104" s="382" customFormat="1" ht="9.9499999999999993" customHeight="1"/>
    <row r="105" s="382" customFormat="1" ht="9.9499999999999993" customHeight="1"/>
    <row r="106" s="382" customFormat="1" ht="9.9499999999999993" customHeight="1"/>
    <row r="107" s="382" customFormat="1" ht="9.9499999999999993" customHeight="1"/>
    <row r="108" s="382" customFormat="1" ht="9.9499999999999993" customHeight="1"/>
    <row r="109" s="382" customFormat="1" ht="9.9499999999999993" customHeight="1"/>
    <row r="110" s="382" customFormat="1" ht="9.9499999999999993" customHeight="1"/>
    <row r="111" s="382" customFormat="1" ht="9.9499999999999993" customHeight="1"/>
    <row r="112" s="382" customFormat="1" ht="9.9499999999999993" customHeight="1"/>
    <row r="113" s="382" customFormat="1" ht="9.9499999999999993" customHeight="1"/>
    <row r="114" s="382" customFormat="1" ht="9.9499999999999993" customHeight="1"/>
    <row r="115" s="382" customFormat="1" ht="9.9499999999999993" customHeight="1"/>
    <row r="116" s="382" customFormat="1" ht="9.9499999999999993" customHeight="1"/>
    <row r="117" s="382" customFormat="1" ht="9.9499999999999993" customHeight="1"/>
    <row r="118" s="382" customFormat="1" ht="9.9499999999999993" customHeight="1"/>
    <row r="119" s="382" customFormat="1" ht="9.9499999999999993" customHeight="1"/>
    <row r="120" s="382" customFormat="1" ht="9.9499999999999993" customHeight="1"/>
    <row r="121" s="382" customFormat="1" ht="9.9499999999999993" customHeight="1"/>
    <row r="122" s="382" customFormat="1" ht="9.9499999999999993" customHeight="1"/>
    <row r="123" s="382" customFormat="1" ht="9.9499999999999993" customHeight="1"/>
    <row r="124" s="382" customFormat="1" ht="9.9499999999999993" customHeight="1"/>
    <row r="125" s="382" customFormat="1" ht="9.9499999999999993" customHeight="1"/>
    <row r="126" s="382" customFormat="1" ht="9.9499999999999993" customHeight="1"/>
    <row r="127" s="382" customFormat="1" ht="9.9499999999999993" customHeight="1"/>
    <row r="128" s="382" customFormat="1" ht="9.9499999999999993" customHeight="1"/>
    <row r="129" s="382" customFormat="1" ht="9.9499999999999993" customHeight="1"/>
    <row r="130" s="382" customFormat="1" ht="9.9499999999999993" customHeight="1"/>
    <row r="131" s="382" customFormat="1" ht="9.9499999999999993" customHeight="1"/>
    <row r="132" s="382" customFormat="1" ht="9.9499999999999993" customHeight="1"/>
    <row r="133" s="382" customFormat="1" ht="9.9499999999999993" customHeight="1"/>
    <row r="134" s="382" customFormat="1" ht="9.9499999999999993" customHeight="1"/>
    <row r="135" s="382" customFormat="1" ht="9.9499999999999993" customHeight="1"/>
    <row r="136" s="382" customFormat="1" ht="9.9499999999999993" customHeight="1"/>
    <row r="137" s="382" customFormat="1" ht="9.9499999999999993" customHeight="1"/>
    <row r="138" s="382" customFormat="1" ht="9.9499999999999993" customHeight="1"/>
    <row r="139" s="382" customFormat="1" ht="9.9499999999999993" customHeight="1"/>
    <row r="140" s="382" customFormat="1" ht="9.9499999999999993" customHeight="1"/>
    <row r="141" s="382" customFormat="1" ht="9.9499999999999993" customHeight="1"/>
    <row r="142" s="382" customFormat="1" ht="9.9499999999999993" customHeight="1"/>
    <row r="143" s="382" customFormat="1" ht="9.9499999999999993" customHeight="1"/>
    <row r="144" s="382" customFormat="1" ht="9.9499999999999993" customHeight="1"/>
    <row r="145" s="382" customFormat="1" ht="9.9499999999999993" customHeight="1"/>
    <row r="146" s="382" customFormat="1" ht="9.9499999999999993" customHeight="1"/>
    <row r="147" s="382" customFormat="1" ht="9.9499999999999993" customHeight="1"/>
    <row r="148" s="382" customFormat="1" ht="9.9499999999999993" customHeight="1"/>
    <row r="149" s="382" customFormat="1" ht="9.9499999999999993" customHeight="1"/>
    <row r="150" s="382" customFormat="1" ht="9.9499999999999993" customHeight="1"/>
    <row r="151" s="382" customFormat="1" ht="9.9499999999999993" customHeight="1"/>
    <row r="152" s="382" customFormat="1" ht="9.9499999999999993" customHeight="1"/>
    <row r="153" s="382" customFormat="1" ht="9.9499999999999993" customHeight="1"/>
    <row r="154" s="382" customFormat="1" ht="9.9499999999999993" customHeight="1"/>
    <row r="155" s="382" customFormat="1" ht="9.9499999999999993" customHeight="1"/>
    <row r="156" s="382" customFormat="1" ht="9.9499999999999993" customHeight="1"/>
    <row r="157" s="382" customFormat="1" ht="9.9499999999999993" customHeight="1"/>
    <row r="158" s="382" customFormat="1" ht="9.9499999999999993" customHeight="1"/>
  </sheetData>
  <sheetProtection selectLockedCells="1"/>
  <mergeCells count="78">
    <mergeCell ref="A41:S41"/>
    <mergeCell ref="T41:Y41"/>
    <mergeCell ref="Z41:AC41"/>
    <mergeCell ref="AD41:AD42"/>
    <mergeCell ref="A42:S44"/>
    <mergeCell ref="U42:V42"/>
    <mergeCell ref="X42:Y42"/>
    <mergeCell ref="A1:F2"/>
    <mergeCell ref="G1:M2"/>
    <mergeCell ref="N1:W1"/>
    <mergeCell ref="AA1:AB1"/>
    <mergeCell ref="AC1:AD1"/>
    <mergeCell ref="N2:W2"/>
    <mergeCell ref="AA2:AB2"/>
    <mergeCell ref="AC2:AD2"/>
    <mergeCell ref="AA4:AD4"/>
    <mergeCell ref="A3:G3"/>
    <mergeCell ref="H3:I3"/>
    <mergeCell ref="J3:T3"/>
    <mergeCell ref="U3:W3"/>
    <mergeCell ref="X3:Z3"/>
    <mergeCell ref="AA3:AD3"/>
    <mergeCell ref="A4:G4"/>
    <mergeCell ref="H4:I4"/>
    <mergeCell ref="J4:T4"/>
    <mergeCell ref="U4:W4"/>
    <mergeCell ref="X4:Z4"/>
    <mergeCell ref="A5:T5"/>
    <mergeCell ref="U5:V5"/>
    <mergeCell ref="W5:Z5"/>
    <mergeCell ref="AA5:AD5"/>
    <mergeCell ref="A6:T6"/>
    <mergeCell ref="U6:V6"/>
    <mergeCell ref="W6:Z6"/>
    <mergeCell ref="AA6:AD6"/>
    <mergeCell ref="Z7:AD8"/>
    <mergeCell ref="A8:E8"/>
    <mergeCell ref="J8:K8"/>
    <mergeCell ref="L8:M8"/>
    <mergeCell ref="N8:O8"/>
    <mergeCell ref="P8:Q8"/>
    <mergeCell ref="R8:S8"/>
    <mergeCell ref="A7:E7"/>
    <mergeCell ref="J7:S7"/>
    <mergeCell ref="T7:U8"/>
    <mergeCell ref="F7:G7"/>
    <mergeCell ref="H7:I7"/>
    <mergeCell ref="F8:G8"/>
    <mergeCell ref="H8:I8"/>
    <mergeCell ref="V7:Y8"/>
    <mergeCell ref="Z9:AD9"/>
    <mergeCell ref="AA10:AD11"/>
    <mergeCell ref="A11:B13"/>
    <mergeCell ref="AA12:AB12"/>
    <mergeCell ref="AC12:AD12"/>
    <mergeCell ref="AA13:AB13"/>
    <mergeCell ref="AC13:AD13"/>
    <mergeCell ref="V10:Z10"/>
    <mergeCell ref="V9:Y9"/>
    <mergeCell ref="A9:B10"/>
    <mergeCell ref="A14:B16"/>
    <mergeCell ref="AC14:AD14"/>
    <mergeCell ref="AA15:AB15"/>
    <mergeCell ref="AC15:AD15"/>
    <mergeCell ref="AA16:AB16"/>
    <mergeCell ref="AC16:AD16"/>
    <mergeCell ref="AA14:AB14"/>
    <mergeCell ref="A32:B34"/>
    <mergeCell ref="A35:B37"/>
    <mergeCell ref="A38:B40"/>
    <mergeCell ref="AA18:AD40"/>
    <mergeCell ref="AF21:AF26"/>
    <mergeCell ref="A17:B19"/>
    <mergeCell ref="AA17:AD17"/>
    <mergeCell ref="A20:B22"/>
    <mergeCell ref="A26:B28"/>
    <mergeCell ref="A29:B31"/>
    <mergeCell ref="A23:B25"/>
  </mergeCells>
  <dataValidations count="8">
    <dataValidation type="whole" errorStyle="warning" allowBlank="1" showInputMessage="1" showErrorMessage="1" errorTitle="Data Entry Error" error="This UTM Northing seems incorrect." sqref="AA6:AD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W6:Z6">
      <formula1>280000</formula1>
      <formula2>719000</formula2>
    </dataValidation>
    <dataValidation type="whole" errorStyle="warning" allowBlank="1" showInputMessage="1" showErrorMessage="1" errorTitle="Data Entry Error" error="This value seems too high." sqref="AC16:AD16">
      <formula1>0</formula1>
      <formula2>50</formula2>
    </dataValidation>
    <dataValidation type="decimal" errorStyle="warning" allowBlank="1" showInputMessage="1" showErrorMessage="1" errorTitle="Data Entry Error" error="This value seems to high." sqref="AC14:AD15">
      <formula1>0</formula1>
      <formula2>50</formula2>
    </dataValidation>
    <dataValidation type="decimal" errorStyle="warning" allowBlank="1" showInputMessage="1" showErrorMessage="1" errorTitle="Data Entry Error" error="This value seems too high." sqref="X12:Y25 X32:Y34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V11 D10:U40">
      <formula1>1</formula1>
      <formula2>100</formula2>
    </dataValidation>
    <dataValidation type="list" allowBlank="1" showInputMessage="1" showErrorMessage="1" sqref="W12:W40 X42:AC42 AC12:AD12 U42:V42 A11:B40">
      <formula1>TreeSpecies</formula1>
    </dataValidation>
    <dataValidation errorStyle="warning" allowBlank="1" showInputMessage="1" showErrorMessage="1" errorTitle="Integer expected" error="This value is either not an integer or seems too high." sqref="V12:V40"/>
  </dataValidations>
  <pageMargins left="0.70866141732283472" right="0.70866141732283472" top="0.74803149606299213" bottom="0.74803149606299213" header="0.31496062992125984" footer="0.31496062992125984"/>
  <pageSetup scale="116" orientation="portrait" r:id="rId1"/>
  <headerFooter>
    <oddHeader>&amp;L&amp;F&amp;C&amp;A&amp;RPrint Date: &amp;D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A368"/>
  <sheetViews>
    <sheetView zoomScaleNormal="100" workbookViewId="0">
      <selection activeCell="L23" sqref="L23"/>
    </sheetView>
  </sheetViews>
  <sheetFormatPr defaultRowHeight="15"/>
  <cols>
    <col min="1" max="1" width="9.140625" style="192"/>
    <col min="2" max="2" width="9.140625" style="3"/>
    <col min="3" max="3" width="10.140625" style="3" customWidth="1"/>
    <col min="4" max="7" width="9.140625" style="3"/>
    <col min="8" max="8" width="8.42578125" style="3" customWidth="1"/>
    <col min="9" max="9" width="8.28515625" style="192" customWidth="1"/>
    <col min="10" max="10" width="4.140625" style="192" customWidth="1"/>
    <col min="11" max="15" width="10.7109375" style="192" customWidth="1"/>
    <col min="16" max="16" width="14.7109375" style="192" customWidth="1"/>
    <col min="17" max="18" width="10.7109375" style="192" customWidth="1"/>
    <col min="19" max="27" width="9.140625" style="192"/>
    <col min="28" max="16384" width="9.140625" style="3"/>
  </cols>
  <sheetData>
    <row r="1" spans="2:19" ht="15.75" thickBot="1">
      <c r="B1" s="192"/>
      <c r="C1" s="192"/>
      <c r="D1" s="192"/>
      <c r="E1" s="192"/>
      <c r="F1" s="192"/>
      <c r="G1" s="192"/>
      <c r="H1" s="192"/>
      <c r="I1" s="191"/>
      <c r="J1" s="191"/>
    </row>
    <row r="2" spans="2:19">
      <c r="B2" s="679" t="s">
        <v>33</v>
      </c>
      <c r="C2" s="680"/>
      <c r="D2" s="680"/>
      <c r="E2" s="680"/>
      <c r="F2" s="681"/>
      <c r="G2" s="672" t="s">
        <v>32</v>
      </c>
      <c r="H2" s="673"/>
      <c r="I2" s="193"/>
      <c r="J2" s="193"/>
      <c r="K2" s="194"/>
      <c r="L2" s="194"/>
      <c r="M2" s="194"/>
      <c r="N2" s="194"/>
      <c r="O2" s="194"/>
      <c r="P2" s="194"/>
      <c r="Q2" s="194"/>
      <c r="R2" s="194"/>
    </row>
    <row r="3" spans="2:19" ht="15.75" thickBot="1">
      <c r="B3" s="676">
        <f>+'Plot (1)'!A4:G4</f>
        <v>0</v>
      </c>
      <c r="C3" s="677"/>
      <c r="D3" s="677"/>
      <c r="E3" s="677"/>
      <c r="F3" s="678"/>
      <c r="G3" s="674">
        <f>+'Plot (1)'!H4</f>
        <v>0</v>
      </c>
      <c r="H3" s="675"/>
      <c r="I3" s="195"/>
      <c r="J3" s="195"/>
      <c r="K3" s="194"/>
      <c r="L3" s="194"/>
      <c r="M3" s="194"/>
      <c r="N3" s="194"/>
      <c r="O3" s="194"/>
      <c r="P3" s="194"/>
      <c r="Q3" s="194"/>
      <c r="R3" s="194"/>
    </row>
    <row r="4" spans="2:19" ht="30.75" thickBot="1">
      <c r="B4" s="203" t="s">
        <v>481</v>
      </c>
      <c r="C4" s="200" t="s">
        <v>3</v>
      </c>
      <c r="D4" s="200" t="s">
        <v>4</v>
      </c>
      <c r="E4" s="200" t="s">
        <v>5</v>
      </c>
      <c r="F4" s="200" t="s">
        <v>6</v>
      </c>
      <c r="G4" s="200" t="s">
        <v>7</v>
      </c>
      <c r="H4" s="201" t="s">
        <v>8</v>
      </c>
      <c r="Q4" s="97"/>
      <c r="R4" s="97"/>
      <c r="S4" s="150"/>
    </row>
    <row r="5" spans="2:19">
      <c r="B5" s="204" t="s">
        <v>47</v>
      </c>
      <c r="C5" s="199">
        <f ca="1">IF(CELL("type",('Plot (1)'!D$10))="b","Blank Cell",IF(CELL("type",('Plot (1)'!D$10))="v",IF(('Plot (1)'!D$10)=SUM('Plot (1)'!D$11:D$40),('Plot (1)'!D$10),"Addition or Text Error")))</f>
        <v>0</v>
      </c>
      <c r="D5" s="199">
        <f ca="1">IF(CELL("type",('Plot (1)'!E$10))="b","Blank Cell",IF(CELL("type",('Plot (1)'!E$10))="v",IF(('Plot (1)'!E$10)=SUM('Plot (1)'!E$11:E$40),('Plot (1)'!E$10),"Addition or Text Error")))</f>
        <v>0</v>
      </c>
      <c r="E5" s="199">
        <f ca="1">IF(CELL("type",('Plot (1)'!F$10))="b","Blank Cell",IF(CELL("type",('Plot (1)'!F$10))="v",IF(('Plot (1)'!F$10)=SUM('Plot (1)'!F$11:F$40),('Plot (1)'!F$10),"Addition or Text Error")))</f>
        <v>0</v>
      </c>
      <c r="F5" s="199">
        <f ca="1">IF(CELL("type",('Plot (1)'!G$10))="b","Blank Cell",IF(CELL("type",('Plot (1)'!G$10))="v",IF(('Plot (1)'!G$10)=SUM('Plot (1)'!G$11:G$40),('Plot (1)'!G$10),"Addition or Text Error")))</f>
        <v>0</v>
      </c>
      <c r="G5" s="199">
        <f ca="1">IF(CELL("type",('Plot (1)'!H$10))="b","Blank Cell",IF(CELL("type",('Plot (1)'!H$10))="v",IF(('Plot (1)'!H$10)=SUM('Plot (1)'!H$11:H$40),('Plot (1)'!H$10),"Addition or Text Error")))</f>
        <v>0</v>
      </c>
      <c r="H5" s="205">
        <f ca="1">IF(CELL("type",('Plot (1)'!I$10))="b","Blank Cell",IF(CELL("type",('Plot (1)'!I$10))="v",IF(('Plot (1)'!I$10)=SUM('Plot (1)'!I$11:I$40),('Plot (1)'!I$10),"Addition or Text Error")))</f>
        <v>0</v>
      </c>
      <c r="Q5" s="97"/>
      <c r="R5" s="97"/>
      <c r="S5" s="150"/>
    </row>
    <row r="6" spans="2:19">
      <c r="B6" s="204" t="s">
        <v>48</v>
      </c>
      <c r="C6" s="199">
        <f ca="1">IF(CELL("type",('Plot (2)'!D$10))="b","Blank Cell",IF(CELL("type",('Plot (2)'!D$10))="v",IF(('Plot (2)'!D$10)=SUM('Plot (2)'!D$11:D$40),('Plot (2)'!D$10),"Addition or Text Error")))</f>
        <v>0</v>
      </c>
      <c r="D6" s="199">
        <f ca="1">IF(CELL("type",('Plot (2)'!E$10))="b","Blank Cell",IF(CELL("type",('Plot (2)'!E$10))="v",IF(('Plot (2)'!E$10)=SUM('Plot (2)'!E$11:E$40),('Plot (2)'!E$10),"Addition or Text Error")))</f>
        <v>0</v>
      </c>
      <c r="E6" s="199">
        <f ca="1">IF(CELL("type",('Plot (2)'!F$10))="b","Blank Cell",IF(CELL("type",('Plot (2)'!F$10))="v",IF(('Plot (2)'!F$10)=SUM('Plot (2)'!F$11:F$40),('Plot (2)'!F$10),"Addition or Text Error")))</f>
        <v>0</v>
      </c>
      <c r="F6" s="199">
        <f ca="1">IF(CELL("type",('Plot (2)'!G$10))="b","Blank Cell",IF(CELL("type",('Plot (2)'!G$10))="v",IF(('Plot (2)'!G$10)=SUM('Plot (2)'!G$11:G$40),('Plot (2)'!G$10),"Addition or Text Error")))</f>
        <v>0</v>
      </c>
      <c r="G6" s="199">
        <f ca="1">IF(CELL("type",('Plot (2)'!H$10))="b","Blank Cell",IF(CELL("type",('Plot (2)'!H$10))="v",IF(('Plot (2)'!H$10)=SUM('Plot (2)'!H$11:H$40),('Plot (2)'!H$10),"Addition or Text Error")))</f>
        <v>0</v>
      </c>
      <c r="H6" s="205">
        <f ca="1">IF(CELL("type",('Plot (2)'!I$10))="b","Blank Cell",IF(CELL("type",('Plot (2)'!I$10))="v",IF(('Plot (2)'!I$10)=SUM('Plot (2)'!I$11:I$40),('Plot (2)'!I$10),"Addition or Text Error")))</f>
        <v>0</v>
      </c>
      <c r="Q6" s="97"/>
      <c r="R6" s="97"/>
      <c r="S6" s="150"/>
    </row>
    <row r="7" spans="2:19" ht="15.75" thickBot="1">
      <c r="B7" s="204" t="s">
        <v>49</v>
      </c>
      <c r="C7" s="199">
        <f ca="1">IF(CELL("type",('Plot (3)'!D$10))="b","Blank Cell",IF(CELL("type",('Plot (3)'!D$10))="v",IF(('Plot (3)'!D$10)=SUM('Plot (3)'!D$11:D$40),('Plot (3)'!D$10),"Addition or Text Error")))</f>
        <v>0</v>
      </c>
      <c r="D7" s="199">
        <f ca="1">IF(CELL("type",('Plot (3)'!E$10))="b","Blank Cell",IF(CELL("type",('Plot (3)'!E$10))="v",IF(('Plot (3)'!E$10)=SUM('Plot (3)'!E$11:E$40),('Plot (3)'!E$10),"Addition or Text Error")))</f>
        <v>0</v>
      </c>
      <c r="E7" s="199">
        <f ca="1">IF(CELL("type",('Plot (3)'!F$10))="b","Blank Cell",IF(CELL("type",('Plot (3)'!F$10))="v",IF(('Plot (3)'!F$10)=SUM('Plot (3)'!F$11:F$40),('Plot (3)'!F$10),"Addition or Text Error")))</f>
        <v>0</v>
      </c>
      <c r="F7" s="199">
        <f ca="1">IF(CELL("type",('Plot (3)'!G$10))="b","Blank Cell",IF(CELL("type",('Plot (3)'!G$10))="v",IF(('Plot (3)'!G$10)=SUM('Plot (3)'!G$11:G$40),('Plot (3)'!G$10),"Addition or Text Error")))</f>
        <v>0</v>
      </c>
      <c r="G7" s="199">
        <f ca="1">IF(CELL("type",('Plot (3)'!H$10))="b","Blank Cell",IF(CELL("type",('Plot (3)'!H$10))="v",IF(('Plot (3)'!H$10)=SUM('Plot (3)'!H$11:H$40),('Plot (3)'!H$10),"Addition or Text Error")))</f>
        <v>0</v>
      </c>
      <c r="H7" s="205">
        <f ca="1">IF(CELL("type",('Plot (3)'!I$10))="b","Blank Cell",IF(CELL("type",('Plot (3)'!I$10))="v",IF(('Plot (3)'!I$10)=SUM('Plot (3)'!I$11:I$40),('Plot (3)'!I$10),"Addition or Text Error")))</f>
        <v>0</v>
      </c>
    </row>
    <row r="8" spans="2:19">
      <c r="B8" s="204" t="s">
        <v>50</v>
      </c>
      <c r="C8" s="199">
        <f ca="1">IF(CELL("type",('Plot (4)'!D$10))="b","Blank Cell",IF(CELL("type",('Plot (4)'!D$10))="v",IF(('Plot (4)'!D$10)=SUM('Plot (4)'!D$11:D$40),('Plot (4)'!D$10),"Addition or Text Error")))</f>
        <v>0</v>
      </c>
      <c r="D8" s="199">
        <f ca="1">IF(CELL("type",('Plot (4)'!E$10))="b","Blank Cell",IF(CELL("type",('Plot (4)'!E$10))="v",IF(('Plot (4)'!E$10)=SUM('Plot (4)'!E$11:E$40),('Plot (4)'!E$10),"Addition or Text Error")))</f>
        <v>0</v>
      </c>
      <c r="E8" s="199">
        <f ca="1">IF(CELL("type",('Plot (4)'!F$10))="b","Blank Cell",IF(CELL("type",('Plot (4)'!F$10))="v",IF(('Plot (4)'!F$10)=SUM('Plot (4)'!F$11:F$40),('Plot (4)'!F$10),"Addition or Text Error")))</f>
        <v>0</v>
      </c>
      <c r="F8" s="199">
        <f ca="1">IF(CELL("type",('Plot (4)'!G$10))="b","Blank Cell",IF(CELL("type",('Plot (4)'!G$10))="v",IF(('Plot (4)'!G$10)=SUM('Plot (4)'!G$11:G$40),('Plot (4)'!G$10),"Addition or Text Error")))</f>
        <v>0</v>
      </c>
      <c r="G8" s="199">
        <f ca="1">IF(CELL("type",('Plot (4)'!H$10))="b","Blank Cell",IF(CELL("type",('Plot (4)'!H$10))="v",IF(('Plot (4)'!H$10)=SUM('Plot (4)'!H$11:H$40),('Plot (4)'!H$10),"Addition or Text Error")))</f>
        <v>0</v>
      </c>
      <c r="H8" s="205">
        <f ca="1">IF(CELL("type",('Plot (4)'!I$10))="b","Blank Cell",IF(CELL("type",('Plot (4)'!I$10))="v",IF(('Plot (4)'!I$10)=SUM('Plot (4)'!I$11:I$40),('Plot (4)'!I$10),"Addition or Text Error")))</f>
        <v>0</v>
      </c>
      <c r="J8" s="312"/>
      <c r="K8" s="313"/>
      <c r="L8" s="314"/>
      <c r="M8" s="313"/>
      <c r="N8" s="313"/>
      <c r="O8" s="313"/>
      <c r="P8" s="315"/>
    </row>
    <row r="9" spans="2:19" ht="15.75">
      <c r="B9" s="204" t="s">
        <v>51</v>
      </c>
      <c r="C9" s="199">
        <f ca="1">IF(CELL("type",('Plot (5)'!D$10))="b","Blank Cell",IF(CELL("type",('Plot (5)'!D$10))="v",IF(('Plot (5)'!D$10)=SUM('Plot (5)'!D$11:D$40),('Plot (5)'!D$10),"Addition or Text Error")))</f>
        <v>0</v>
      </c>
      <c r="D9" s="199">
        <f ca="1">IF(CELL("type",('Plot (5)'!E$10))="b","Blank Cell",IF(CELL("type",('Plot (5)'!E$10))="v",IF(('Plot (5)'!E$10)=SUM('Plot (5)'!E$11:E$40),('Plot (5)'!E$10),"Addition or Text Error")))</f>
        <v>0</v>
      </c>
      <c r="E9" s="199">
        <f ca="1">IF(CELL("type",('Plot (5)'!F$10))="b","Blank Cell",IF(CELL("type",('Plot (5)'!F$10))="v",IF(('Plot (5)'!F$10)=SUM('Plot (5)'!F$11:F$40),('Plot (5)'!F$10),"Addition or Text Error")))</f>
        <v>0</v>
      </c>
      <c r="F9" s="199">
        <f ca="1">IF(CELL("type",('Plot (5)'!G$10))="b","Blank Cell",IF(CELL("type",('Plot (5)'!G$10))="v",IF(('Plot (5)'!G$10)=SUM('Plot (5)'!G$11:G$40),('Plot (5)'!G$10),"Addition or Text Error")))</f>
        <v>0</v>
      </c>
      <c r="G9" s="199">
        <f ca="1">IF(CELL("type",('Plot (5)'!H$10))="b","Blank Cell",IF(CELL("type",('Plot (5)'!H$10))="v",IF(('Plot (5)'!H$10)=SUM('Plot (5)'!H$11:H$40),('Plot (5)'!H$10),"Addition or Text Error")))</f>
        <v>0</v>
      </c>
      <c r="H9" s="205">
        <f ca="1">IF(CELL("type",('Plot (5)'!I$10))="b","Blank Cell",IF(CELL("type",('Plot (5)'!I$10))="v",IF(('Plot (5)'!I$10)=SUM('Plot (5)'!I$11:I$40),('Plot (5)'!I$10),"Addition or Text Error")))</f>
        <v>0</v>
      </c>
      <c r="J9" s="316"/>
      <c r="K9" s="311" t="s">
        <v>724</v>
      </c>
      <c r="L9" s="310"/>
      <c r="M9" s="309"/>
      <c r="N9" s="309"/>
      <c r="O9" s="309"/>
      <c r="P9" s="317"/>
    </row>
    <row r="10" spans="2:19" ht="15.75" thickBot="1">
      <c r="B10" s="204" t="s">
        <v>52</v>
      </c>
      <c r="C10" s="199">
        <f ca="1">IF(CELL("type",('Plot (6)'!D$10))="b","Blank Cell",IF(CELL("type",('Plot (6)'!D$10))="v",IF(('Plot (6)'!D$10)=SUM('Plot (6)'!D$11:D$40),('Plot (6)'!D$10),"Addition or Text Error")))</f>
        <v>0</v>
      </c>
      <c r="D10" s="199">
        <f ca="1">IF(CELL("type",('Plot (6)'!E$10))="b","Blank Cell",IF(CELL("type",('Plot (6)'!E$10))="v",IF(('Plot (6)'!E$10)=SUM('Plot (6)'!E$11:E$40),('Plot (6)'!E$10),"Addition or Text Error")))</f>
        <v>0</v>
      </c>
      <c r="E10" s="199">
        <f ca="1">IF(CELL("type",('Plot (6)'!F$10))="b","Blank Cell",IF(CELL("type",('Plot (6)'!F$10))="v",IF(('Plot (6)'!F$10)=SUM('Plot (6)'!F$11:F$40),('Plot (6)'!F$10),"Addition or Text Error")))</f>
        <v>0</v>
      </c>
      <c r="F10" s="199">
        <f ca="1">IF(CELL("type",('Plot (6)'!G$10))="b","Blank Cell",IF(CELL("type",('Plot (6)'!G$10))="v",IF(('Plot (6)'!G$10)=SUM('Plot (6)'!G$11:G$40),('Plot (6)'!G$10),"Addition or Text Error")))</f>
        <v>0</v>
      </c>
      <c r="G10" s="199">
        <f ca="1">IF(CELL("type",('Plot (6)'!H$10))="b","Blank Cell",IF(CELL("type",('Plot (6)'!H$10))="v",IF(('Plot (6)'!H$10)=SUM('Plot (6)'!H$11:H$40),('Plot (6)'!H$10),"Addition or Text Error")))</f>
        <v>0</v>
      </c>
      <c r="H10" s="205">
        <f ca="1">IF(CELL("type",('Plot (6)'!I$10))="b","Blank Cell",IF(CELL("type",('Plot (6)'!I$10))="v",IF(('Plot (6)'!I$10)=SUM('Plot (6)'!I$11:I$40),('Plot (6)'!I$10),"Addition or Text Error")))</f>
        <v>0</v>
      </c>
      <c r="J10" s="318"/>
      <c r="K10" s="319"/>
      <c r="L10" s="320"/>
      <c r="M10" s="319"/>
      <c r="N10" s="319"/>
      <c r="O10" s="319"/>
      <c r="P10" s="321"/>
    </row>
    <row r="11" spans="2:19">
      <c r="B11" s="204" t="s">
        <v>53</v>
      </c>
      <c r="C11" s="199">
        <f ca="1">IF(CELL("type",('Plot (7)'!D$10))="b","Blank Cell",IF(CELL("type",('Plot (7)'!D$10))="v",IF(('Plot (7)'!D$10)=SUM('Plot (7)'!D$11:D$40),('Plot (7)'!D$10),"Addition or Text Error")))</f>
        <v>0</v>
      </c>
      <c r="D11" s="199">
        <f ca="1">IF(CELL("type",('Plot (7)'!E$10))="b","Blank Cell",IF(CELL("type",('Plot (7)'!E$10))="v",IF(('Plot (7)'!E$10)=SUM('Plot (7)'!E$11:E$40),('Plot (7)'!E$10),"Addition or Text Error")))</f>
        <v>0</v>
      </c>
      <c r="E11" s="199">
        <f ca="1">IF(CELL("type",('Plot (7)'!F$10))="b","Blank Cell",IF(CELL("type",('Plot (7)'!F$10))="v",IF(('Plot (7)'!F$10)=SUM('Plot (7)'!F$11:F$40),('Plot (7)'!F$10),"Addition or Text Error")))</f>
        <v>0</v>
      </c>
      <c r="F11" s="199">
        <f ca="1">IF(CELL("type",('Plot (7)'!G$10))="b","Blank Cell",IF(CELL("type",('Plot (7)'!G$10))="v",IF(('Plot (7)'!G$10)=SUM('Plot (7)'!G$11:G$40),('Plot (7)'!G$10),"Addition or Text Error")))</f>
        <v>0</v>
      </c>
      <c r="G11" s="199">
        <f ca="1">IF(CELL("type",('Plot (7)'!H$10))="b","Blank Cell",IF(CELL("type",('Plot (7)'!H$10))="v",IF(('Plot (7)'!H$10)=SUM('Plot (7)'!H$11:H$40),('Plot (7)'!H$10),"Addition or Text Error")))</f>
        <v>0</v>
      </c>
      <c r="H11" s="205">
        <f ca="1">IF(CELL("type",('Plot (7)'!I$10))="b","Blank Cell",IF(CELL("type",('Plot (7)'!I$10))="v",IF(('Plot (7)'!I$10)=SUM('Plot (7)'!I$11:I$40),('Plot (7)'!I$10),"Addition or Text Error")))</f>
        <v>0</v>
      </c>
    </row>
    <row r="12" spans="2:19">
      <c r="B12" s="204" t="s">
        <v>54</v>
      </c>
      <c r="C12" s="199">
        <f ca="1">IF(CELL("type",('Plot (8)'!D$10))="b","Blank Cell",IF(CELL("type",('Plot (8)'!D$10))="v",IF(('Plot (8)'!D$10)=SUM('Plot (8)'!D$11:D$40),('Plot (8)'!D$10),"Addition or Text Error")))</f>
        <v>0</v>
      </c>
      <c r="D12" s="199">
        <f ca="1">IF(CELL("type",('Plot (8)'!E$10))="b","Blank Cell",IF(CELL("type",('Plot (8)'!E$10))="v",IF(('Plot (8)'!E$10)=SUM('Plot (8)'!E$11:E$324),('Plot (8)'!E$10),"Addition or Text Error")))</f>
        <v>0</v>
      </c>
      <c r="E12" s="199">
        <f ca="1">IF(CELL("type",('Plot (8)'!F$10))="b","Blank Cell",IF(CELL("type",('Plot (8)'!F$10))="v",IF(('Plot (8)'!F$10)=SUM('Plot (8)'!F$11:F$40),('Plot (8)'!F$10),"Addition or Text Error")))</f>
        <v>0</v>
      </c>
      <c r="F12" s="199">
        <f ca="1">IF(CELL("type",('Plot (8)'!G$10))="b","Blank Cell",IF(CELL("type",('Plot (8)'!G$10))="v",IF(('Plot (8)'!G$10)=SUM('Plot (8)'!G$11:G$40),('Plot (8)'!G$10),"Addition or Text Error")))</f>
        <v>0</v>
      </c>
      <c r="G12" s="199">
        <f ca="1">IF(CELL("type",('Plot (8)'!H$10))="b","Blank Cell",IF(CELL("type",('Plot (8)'!H$10))="v",IF(('Plot (8)'!H$10)=SUM('Plot (8)'!H$11:H$40),('Plot (8)'!H$10),"Addition or Text Error")))</f>
        <v>0</v>
      </c>
      <c r="H12" s="205">
        <f ca="1">IF(CELL("type",('Plot (8)'!I$10))="b","Blank Cell",IF(CELL("type",('Plot (8)'!I$10))="v",IF(('Plot (8)'!I$10)=SUM('Plot (8)'!I$11:I$40),('Plot (8)'!I$10),"Addition or Text Error")))</f>
        <v>0</v>
      </c>
    </row>
    <row r="13" spans="2:19">
      <c r="B13" s="204" t="s">
        <v>55</v>
      </c>
      <c r="C13" s="199">
        <f ca="1">IF(CELL("type",('Plot (9)'!D$10))="b","Blank Cell",IF(CELL("type",('Plot (9)'!D$10))="v",IF(('Plot (9)'!D$10)=SUM('Plot (9)'!D$11:D$40),('Plot (9)'!D$10),"Addition or Text Error")))</f>
        <v>0</v>
      </c>
      <c r="D13" s="199">
        <f ca="1">IF(CELL("type",('Plot (9)'!E$10))="b","Blank Cell",IF(CELL("type",('Plot (9)'!E$10))="v",IF(('Plot (9)'!E$10)=SUM('Plot (9)'!E$11:E$40),('Plot (9)'!E$10),"Addition or Text Error")))</f>
        <v>0</v>
      </c>
      <c r="E13" s="199">
        <f ca="1">IF(CELL("type",('Plot (9)'!F$10))="b","Blank Cell",IF(CELL("type",('Plot (9)'!F$10))="v",IF(('Plot (9)'!F$10)=SUM('Plot (9)'!F$11:F$40),('Plot (9)'!F$10),"Addition or Text Error")))</f>
        <v>0</v>
      </c>
      <c r="F13" s="199">
        <f ca="1">IF(CELL("type",('Plot (9)'!G$10))="b","Blank Cell",IF(CELL("type",('Plot (9)'!G$10))="v",IF(('Plot (9)'!G$10)=SUM('Plot (9)'!G$11:G$40),('Plot (9)'!G$10),"Addition or Text Error")))</f>
        <v>0</v>
      </c>
      <c r="G13" s="199">
        <f ca="1">IF(CELL("type",('Plot (9)'!H$10))="b","Blank Cell",IF(CELL("type",('Plot (9)'!H$10))="v",IF(('Plot (9)'!H$10)=SUM('Plot (9)'!H$11:H$40),('Plot (9)'!H$10),"Addition or Text Error")))</f>
        <v>0</v>
      </c>
      <c r="H13" s="205">
        <f ca="1">IF(CELL("type",('Plot (9)'!I$10))="b","Blank Cell",IF(CELL("type",('Plot (9)'!I$10))="v",IF(('Plot (9)'!I$10)=SUM('Plot (9)'!I$11:I$40),('Plot (9)'!I$10),"Addition or Text Error")))</f>
        <v>0</v>
      </c>
    </row>
    <row r="14" spans="2:19" ht="15.75" thickBot="1">
      <c r="B14" s="206" t="s">
        <v>56</v>
      </c>
      <c r="C14" s="202">
        <f ca="1">IF(CELL("type",('Plot (10)'!D$10))="b","Blank Cell",IF(CELL("type",('Plot (10)'!D$10))="v",IF(('Plot (10)'!D$10)=SUM('Plot (10)'!D$11:D$40),('Plot (10)'!D$10),"Addition or Text Error")))</f>
        <v>0</v>
      </c>
      <c r="D14" s="202">
        <f ca="1">IF(CELL("type",('Plot (10)'!E$10))="b","Blank Cell",IF(CELL("type",('Plot (10)'!E$10))="v",IF(('Plot (10)'!E$10)=SUM('Plot (10)'!E$11:E$40),('Plot (10)'!E$10),"Addition or Text Error")))</f>
        <v>0</v>
      </c>
      <c r="E14" s="202">
        <f ca="1">IF(CELL("type",('Plot (10)'!F$10))="b","Blank Cell",IF(CELL("type",('Plot (10)'!F$10))="v",IF(('Plot (10)'!F$10)=SUM('Plot (10)'!F$11:F$40),('Plot (10)'!F$10),"Addition or Text Error")))</f>
        <v>0</v>
      </c>
      <c r="F14" s="202">
        <f ca="1">IF(CELL("type",('Plot (10)'!G$10))="b","Blank Cell",IF(CELL("type",('Plot (10)'!G$10))="v",IF(('Plot (10)'!G$10)=SUM('Plot (10)'!G$11:G$40),('Plot (10)'!G$10),"Addition or Text Error")))</f>
        <v>0</v>
      </c>
      <c r="G14" s="202">
        <f ca="1">IF(CELL("type",('Plot (10)'!H$10))="b","Blank Cell",IF(CELL("type",('Plot (10)'!H$10))="v",IF(('Plot (10)'!H$10)=SUM('Plot (10)'!H$11:H$40),('Plot (10)'!H$10),"Addition or Text Error")))</f>
        <v>0</v>
      </c>
      <c r="H14" s="207">
        <f ca="1">IF(CELL("type",('Plot (10)'!I$10))="b","Blank Cell",IF(CELL("type",('Plot (10)'!I$10))="v",IF(('Plot (10)'!I$10)=SUM('Plot (10)'!I$11:I$40),('Plot (10)'!I$10),"Addition or Text Error")))</f>
        <v>0</v>
      </c>
    </row>
    <row r="15" spans="2:19" ht="15" customHeight="1" thickBot="1">
      <c r="B15" s="208" t="s">
        <v>57</v>
      </c>
      <c r="C15" s="209">
        <f t="shared" ref="C15:H15" ca="1" si="0">+C5+C6+C7+C8+C9+C10+C11+C12+C13+C14</f>
        <v>0</v>
      </c>
      <c r="D15" s="209">
        <f t="shared" ca="1" si="0"/>
        <v>0</v>
      </c>
      <c r="E15" s="209">
        <f t="shared" ca="1" si="0"/>
        <v>0</v>
      </c>
      <c r="F15" s="209">
        <f t="shared" ca="1" si="0"/>
        <v>0</v>
      </c>
      <c r="G15" s="209">
        <f t="shared" ca="1" si="0"/>
        <v>0</v>
      </c>
      <c r="H15" s="210">
        <f t="shared" ca="1" si="0"/>
        <v>0</v>
      </c>
    </row>
    <row r="16" spans="2:19" ht="15.75" thickBot="1">
      <c r="B16" s="194"/>
      <c r="C16" s="194"/>
      <c r="D16" s="194"/>
      <c r="E16" s="194"/>
      <c r="F16" s="194"/>
      <c r="G16" s="194"/>
      <c r="H16" s="194"/>
    </row>
    <row r="17" spans="2:11">
      <c r="B17" s="194"/>
      <c r="C17" s="194"/>
      <c r="D17" s="194"/>
      <c r="E17" s="682" t="s">
        <v>58</v>
      </c>
      <c r="F17" s="683"/>
      <c r="G17" s="10">
        <f ca="1">D15*200/10</f>
        <v>0</v>
      </c>
      <c r="H17" s="194"/>
    </row>
    <row r="18" spans="2:11">
      <c r="B18" s="194"/>
      <c r="C18" s="194"/>
      <c r="D18" s="194"/>
      <c r="E18" s="668" t="s">
        <v>59</v>
      </c>
      <c r="F18" s="669"/>
      <c r="G18" s="11">
        <f ca="1">G15*200/10</f>
        <v>0</v>
      </c>
      <c r="H18" s="194"/>
    </row>
    <row r="19" spans="2:11">
      <c r="B19" s="194"/>
      <c r="C19" s="194"/>
      <c r="D19" s="194"/>
      <c r="E19" s="668" t="s">
        <v>60</v>
      </c>
      <c r="F19" s="669"/>
      <c r="G19" s="11">
        <f ca="1">H15*200/10</f>
        <v>0</v>
      </c>
      <c r="H19" s="194"/>
    </row>
    <row r="20" spans="2:11">
      <c r="B20" s="194"/>
      <c r="C20" s="194"/>
      <c r="D20" s="194"/>
      <c r="E20" s="670" t="s">
        <v>66</v>
      </c>
      <c r="F20" s="671"/>
      <c r="G20" s="11">
        <f>'FH Agent Summary'!C116*200/10</f>
        <v>0</v>
      </c>
      <c r="H20" s="194"/>
    </row>
    <row r="21" spans="2:11" ht="15.75" thickBot="1">
      <c r="B21" s="194"/>
      <c r="C21" s="194"/>
      <c r="D21" s="194"/>
      <c r="E21" s="666" t="s">
        <v>67</v>
      </c>
      <c r="F21" s="667"/>
      <c r="G21" s="9">
        <f>'FH Agent Summary'!D116*200/10</f>
        <v>0</v>
      </c>
      <c r="H21" s="194"/>
    </row>
    <row r="22" spans="2:11">
      <c r="B22" s="192"/>
      <c r="C22" s="192"/>
      <c r="D22" s="192"/>
      <c r="E22" s="192"/>
      <c r="F22" s="192"/>
      <c r="G22" s="192"/>
      <c r="H22" s="192"/>
    </row>
    <row r="23" spans="2:11" ht="15" customHeight="1">
      <c r="B23" s="192"/>
      <c r="C23" s="192"/>
      <c r="D23" s="196"/>
      <c r="E23" s="192"/>
      <c r="F23" s="197"/>
      <c r="G23" s="197"/>
      <c r="H23" s="192"/>
    </row>
    <row r="24" spans="2:11">
      <c r="B24" s="192"/>
      <c r="C24" s="192"/>
      <c r="D24" s="192"/>
      <c r="E24" s="192"/>
      <c r="F24" s="192"/>
      <c r="G24" s="192"/>
      <c r="H24" s="192"/>
    </row>
    <row r="25" spans="2:11">
      <c r="B25" s="192"/>
      <c r="C25" s="192"/>
      <c r="D25" s="192"/>
      <c r="E25" s="192"/>
      <c r="F25" s="192"/>
      <c r="G25" s="192"/>
      <c r="H25" s="192"/>
    </row>
    <row r="26" spans="2:11">
      <c r="B26" s="192"/>
      <c r="C26" s="192"/>
      <c r="D26" s="192"/>
      <c r="E26" s="192"/>
      <c r="F26" s="192"/>
      <c r="G26" s="192"/>
      <c r="H26" s="192"/>
    </row>
    <row r="27" spans="2:11">
      <c r="B27" s="192"/>
      <c r="C27" s="192"/>
      <c r="D27" s="192"/>
      <c r="E27" s="192"/>
      <c r="F27" s="192"/>
      <c r="G27" s="192"/>
      <c r="H27" s="192"/>
      <c r="I27" s="125"/>
      <c r="J27" s="125"/>
      <c r="K27" s="125"/>
    </row>
    <row r="28" spans="2:11">
      <c r="B28" s="192"/>
      <c r="C28" s="192"/>
      <c r="D28" s="192"/>
      <c r="E28" s="192"/>
      <c r="F28" s="192"/>
      <c r="G28" s="192"/>
      <c r="H28" s="192"/>
      <c r="I28" s="125"/>
      <c r="J28" s="125"/>
      <c r="K28" s="125"/>
    </row>
    <row r="29" spans="2:11">
      <c r="B29" s="192"/>
      <c r="C29" s="192"/>
      <c r="D29" s="192"/>
      <c r="E29" s="192"/>
      <c r="F29" s="192"/>
      <c r="G29" s="192"/>
      <c r="H29" s="192"/>
      <c r="I29" s="125"/>
      <c r="J29" s="125"/>
      <c r="K29" s="125"/>
    </row>
    <row r="30" spans="2:11">
      <c r="B30" s="192"/>
      <c r="C30" s="192"/>
      <c r="D30" s="192"/>
      <c r="E30" s="192"/>
      <c r="F30" s="192"/>
      <c r="G30" s="192"/>
      <c r="H30" s="192"/>
      <c r="I30" s="125"/>
      <c r="J30" s="125"/>
      <c r="K30" s="125"/>
    </row>
    <row r="31" spans="2:11">
      <c r="B31" s="192"/>
      <c r="C31" s="192"/>
      <c r="D31" s="192"/>
      <c r="E31" s="192"/>
      <c r="F31" s="192"/>
      <c r="G31" s="192"/>
      <c r="H31" s="192"/>
      <c r="I31" s="125"/>
      <c r="J31" s="125"/>
      <c r="K31" s="125"/>
    </row>
    <row r="32" spans="2:11">
      <c r="B32" s="192"/>
      <c r="C32" s="192"/>
      <c r="D32" s="192"/>
      <c r="E32" s="192"/>
      <c r="F32" s="192"/>
      <c r="G32" s="192"/>
      <c r="H32" s="192"/>
      <c r="I32" s="125"/>
      <c r="J32" s="125"/>
      <c r="K32" s="125"/>
    </row>
    <row r="33" spans="2:11">
      <c r="B33" s="192"/>
      <c r="C33" s="192"/>
      <c r="D33" s="192"/>
      <c r="E33" s="192"/>
      <c r="F33" s="192"/>
      <c r="G33" s="192"/>
      <c r="H33" s="192"/>
      <c r="I33" s="125"/>
      <c r="J33" s="125"/>
      <c r="K33" s="125"/>
    </row>
    <row r="34" spans="2:11">
      <c r="B34" s="192"/>
      <c r="C34" s="192"/>
      <c r="D34" s="192"/>
      <c r="E34" s="192"/>
      <c r="F34" s="192"/>
      <c r="G34" s="192"/>
      <c r="H34" s="125"/>
      <c r="I34" s="125"/>
      <c r="J34" s="125"/>
      <c r="K34" s="125"/>
    </row>
    <row r="35" spans="2:11">
      <c r="B35" s="192"/>
      <c r="C35" s="192"/>
      <c r="D35" s="192"/>
      <c r="E35" s="192"/>
      <c r="F35" s="192"/>
      <c r="G35" s="192"/>
      <c r="H35" s="198"/>
      <c r="I35" s="125"/>
      <c r="J35" s="125"/>
    </row>
    <row r="36" spans="2:11">
      <c r="B36" s="192"/>
      <c r="C36" s="192"/>
      <c r="D36" s="192"/>
      <c r="E36" s="192"/>
      <c r="F36" s="192"/>
      <c r="G36" s="192"/>
      <c r="H36" s="198"/>
      <c r="I36" s="125"/>
      <c r="J36" s="125"/>
    </row>
    <row r="37" spans="2:11">
      <c r="B37" s="192"/>
      <c r="C37" s="192"/>
      <c r="D37" s="192"/>
      <c r="E37" s="192"/>
      <c r="F37" s="192"/>
      <c r="G37" s="192"/>
      <c r="H37" s="125"/>
      <c r="I37" s="125"/>
      <c r="J37" s="125"/>
    </row>
    <row r="38" spans="2:11">
      <c r="B38" s="192"/>
      <c r="C38" s="192"/>
      <c r="D38" s="192"/>
      <c r="E38" s="192"/>
      <c r="F38" s="192"/>
      <c r="G38" s="192"/>
      <c r="H38" s="125"/>
      <c r="I38" s="125"/>
      <c r="J38" s="125"/>
    </row>
    <row r="39" spans="2:11">
      <c r="B39" s="192"/>
      <c r="C39" s="192"/>
      <c r="D39" s="192"/>
      <c r="E39" s="192"/>
      <c r="F39" s="192"/>
      <c r="G39" s="192"/>
      <c r="H39" s="125"/>
      <c r="I39" s="125"/>
      <c r="J39" s="125"/>
    </row>
    <row r="40" spans="2:11">
      <c r="B40" s="192"/>
      <c r="C40" s="192"/>
      <c r="D40" s="192"/>
      <c r="E40" s="192"/>
      <c r="F40" s="192"/>
      <c r="G40" s="192"/>
      <c r="H40" s="125"/>
      <c r="I40" s="125"/>
      <c r="J40" s="125"/>
    </row>
    <row r="41" spans="2:11">
      <c r="B41" s="192"/>
      <c r="C41" s="192"/>
      <c r="D41" s="192"/>
      <c r="E41" s="192"/>
      <c r="F41" s="192"/>
      <c r="G41" s="192"/>
      <c r="H41" s="125"/>
      <c r="I41" s="125"/>
      <c r="J41" s="125"/>
    </row>
    <row r="42" spans="2:11">
      <c r="B42" s="192"/>
      <c r="C42" s="192"/>
      <c r="D42" s="192"/>
      <c r="E42" s="192"/>
      <c r="F42" s="192"/>
      <c r="G42" s="192"/>
      <c r="H42" s="125"/>
      <c r="I42" s="125"/>
      <c r="J42" s="125"/>
    </row>
    <row r="43" spans="2:11">
      <c r="B43" s="192"/>
      <c r="C43" s="192"/>
      <c r="D43" s="192"/>
      <c r="E43" s="192"/>
      <c r="F43" s="192"/>
      <c r="G43" s="192"/>
      <c r="H43" s="125"/>
      <c r="I43" s="125"/>
      <c r="J43" s="125"/>
    </row>
    <row r="44" spans="2:11">
      <c r="B44" s="192"/>
      <c r="C44" s="192"/>
      <c r="D44" s="192"/>
      <c r="E44" s="192"/>
      <c r="F44" s="192"/>
      <c r="G44" s="192"/>
      <c r="H44" s="125"/>
      <c r="I44" s="125"/>
      <c r="J44" s="125"/>
    </row>
    <row r="45" spans="2:11">
      <c r="B45" s="192"/>
      <c r="C45" s="192"/>
      <c r="D45" s="192"/>
      <c r="E45" s="192"/>
      <c r="F45" s="192"/>
      <c r="G45" s="192"/>
      <c r="H45" s="125"/>
      <c r="I45" s="125"/>
      <c r="J45" s="125"/>
    </row>
    <row r="46" spans="2:11">
      <c r="B46" s="192"/>
      <c r="C46" s="192"/>
      <c r="D46" s="192"/>
      <c r="E46" s="192"/>
      <c r="F46" s="192"/>
      <c r="G46" s="192"/>
      <c r="H46" s="125"/>
      <c r="I46" s="125"/>
      <c r="J46" s="125"/>
    </row>
    <row r="47" spans="2:11">
      <c r="B47" s="192"/>
      <c r="C47" s="192"/>
      <c r="D47" s="192"/>
      <c r="E47" s="192"/>
      <c r="F47" s="192"/>
      <c r="G47" s="192"/>
      <c r="H47" s="125"/>
      <c r="I47" s="125"/>
      <c r="J47" s="125"/>
    </row>
    <row r="48" spans="2:11">
      <c r="B48" s="192"/>
      <c r="C48" s="192"/>
      <c r="D48" s="192"/>
      <c r="E48" s="192"/>
      <c r="F48" s="192"/>
      <c r="G48" s="192"/>
      <c r="H48" s="125"/>
      <c r="I48" s="125"/>
      <c r="J48" s="125"/>
    </row>
    <row r="49" spans="2:10">
      <c r="B49" s="192"/>
      <c r="C49" s="192"/>
      <c r="D49" s="192"/>
      <c r="E49" s="192"/>
      <c r="F49" s="192"/>
      <c r="G49" s="192"/>
      <c r="H49" s="125"/>
      <c r="I49" s="125"/>
      <c r="J49" s="125"/>
    </row>
    <row r="50" spans="2:10">
      <c r="B50" s="192"/>
      <c r="C50" s="192"/>
      <c r="D50" s="192"/>
      <c r="E50" s="192"/>
      <c r="F50" s="192"/>
      <c r="G50" s="192"/>
      <c r="H50" s="125"/>
      <c r="I50" s="125"/>
      <c r="J50" s="125"/>
    </row>
    <row r="51" spans="2:10">
      <c r="B51" s="192"/>
      <c r="C51" s="192"/>
      <c r="D51" s="192"/>
      <c r="E51" s="192"/>
      <c r="F51" s="192"/>
      <c r="G51" s="192"/>
      <c r="H51" s="125"/>
      <c r="I51" s="125"/>
      <c r="J51" s="125"/>
    </row>
    <row r="52" spans="2:10">
      <c r="B52" s="192"/>
      <c r="C52" s="192"/>
      <c r="D52" s="192"/>
      <c r="E52" s="192"/>
      <c r="F52" s="192"/>
      <c r="G52" s="192"/>
      <c r="H52" s="192"/>
    </row>
    <row r="53" spans="2:10">
      <c r="B53" s="192"/>
      <c r="C53" s="192"/>
      <c r="D53" s="192"/>
      <c r="E53" s="192"/>
      <c r="F53" s="192"/>
      <c r="G53" s="192"/>
      <c r="H53" s="192"/>
    </row>
    <row r="54" spans="2:10">
      <c r="B54" s="192"/>
      <c r="C54" s="192"/>
      <c r="D54" s="192"/>
      <c r="E54" s="192"/>
      <c r="F54" s="192"/>
      <c r="G54" s="192"/>
      <c r="H54" s="192"/>
    </row>
    <row r="55" spans="2:10">
      <c r="B55" s="192"/>
      <c r="C55" s="192"/>
      <c r="D55" s="192"/>
      <c r="E55" s="192"/>
      <c r="F55" s="192"/>
      <c r="G55" s="192"/>
      <c r="H55" s="192"/>
    </row>
    <row r="56" spans="2:10">
      <c r="B56" s="192"/>
      <c r="C56" s="192"/>
      <c r="D56" s="192"/>
      <c r="E56" s="192"/>
      <c r="F56" s="192"/>
      <c r="G56" s="192"/>
      <c r="H56" s="192"/>
    </row>
    <row r="57" spans="2:10">
      <c r="B57" s="192"/>
      <c r="C57" s="192"/>
      <c r="D57" s="192"/>
      <c r="E57" s="192"/>
      <c r="F57" s="192"/>
      <c r="G57" s="192"/>
      <c r="H57" s="192"/>
    </row>
    <row r="58" spans="2:10">
      <c r="B58" s="192"/>
      <c r="C58" s="192"/>
      <c r="D58" s="192"/>
      <c r="E58" s="192"/>
      <c r="F58" s="192"/>
      <c r="G58" s="192"/>
      <c r="H58" s="192"/>
    </row>
    <row r="59" spans="2:10">
      <c r="B59" s="192"/>
      <c r="C59" s="192"/>
      <c r="D59" s="192"/>
      <c r="E59" s="192"/>
      <c r="F59" s="192"/>
      <c r="G59" s="192"/>
      <c r="H59" s="192"/>
    </row>
    <row r="60" spans="2:10">
      <c r="B60" s="192"/>
      <c r="C60" s="192"/>
      <c r="D60" s="192"/>
      <c r="E60" s="192"/>
      <c r="F60" s="192"/>
      <c r="G60" s="192"/>
      <c r="H60" s="192"/>
    </row>
    <row r="61" spans="2:10">
      <c r="B61" s="192"/>
      <c r="C61" s="192"/>
      <c r="D61" s="192"/>
      <c r="E61" s="192"/>
      <c r="F61" s="192"/>
      <c r="G61" s="192"/>
      <c r="H61" s="192"/>
    </row>
    <row r="62" spans="2:10">
      <c r="B62" s="192"/>
      <c r="C62" s="192"/>
      <c r="D62" s="192"/>
      <c r="E62" s="192"/>
      <c r="F62" s="192"/>
      <c r="G62" s="192"/>
      <c r="H62" s="192"/>
    </row>
    <row r="63" spans="2:10">
      <c r="B63" s="192"/>
      <c r="C63" s="192"/>
      <c r="D63" s="192"/>
      <c r="E63" s="192"/>
      <c r="F63" s="192"/>
      <c r="G63" s="192"/>
      <c r="H63" s="192"/>
    </row>
    <row r="64" spans="2:10">
      <c r="B64" s="192"/>
      <c r="C64" s="192"/>
      <c r="D64" s="192"/>
      <c r="E64" s="192"/>
      <c r="F64" s="192"/>
      <c r="G64" s="192"/>
      <c r="H64" s="192"/>
    </row>
    <row r="65" spans="2:8">
      <c r="B65" s="192"/>
      <c r="C65" s="192"/>
      <c r="D65" s="192"/>
      <c r="E65" s="192"/>
      <c r="F65" s="192"/>
      <c r="G65" s="192"/>
      <c r="H65" s="192"/>
    </row>
    <row r="66" spans="2:8">
      <c r="B66" s="192"/>
      <c r="C66" s="192"/>
      <c r="D66" s="192"/>
      <c r="E66" s="192"/>
      <c r="F66" s="192"/>
      <c r="G66" s="192"/>
      <c r="H66" s="192"/>
    </row>
    <row r="67" spans="2:8">
      <c r="B67" s="192"/>
      <c r="C67" s="192"/>
      <c r="D67" s="192"/>
      <c r="E67" s="192"/>
      <c r="F67" s="192"/>
      <c r="G67" s="192"/>
      <c r="H67" s="192"/>
    </row>
    <row r="68" spans="2:8">
      <c r="B68" s="192"/>
      <c r="C68" s="192"/>
      <c r="D68" s="192"/>
      <c r="E68" s="192"/>
      <c r="F68" s="192"/>
      <c r="G68" s="192"/>
      <c r="H68" s="192"/>
    </row>
    <row r="69" spans="2:8">
      <c r="B69" s="192"/>
      <c r="C69" s="192"/>
      <c r="D69" s="192"/>
      <c r="E69" s="192"/>
      <c r="F69" s="192"/>
      <c r="G69" s="192"/>
      <c r="H69" s="192"/>
    </row>
    <row r="70" spans="2:8">
      <c r="B70" s="192"/>
      <c r="C70" s="192"/>
      <c r="D70" s="192"/>
      <c r="E70" s="192"/>
      <c r="F70" s="192"/>
      <c r="G70" s="192"/>
      <c r="H70" s="192"/>
    </row>
    <row r="71" spans="2:8">
      <c r="B71" s="192"/>
      <c r="C71" s="192"/>
      <c r="D71" s="192"/>
      <c r="E71" s="192"/>
      <c r="F71" s="192"/>
      <c r="G71" s="192"/>
      <c r="H71" s="192"/>
    </row>
    <row r="72" spans="2:8">
      <c r="B72" s="192"/>
      <c r="C72" s="192"/>
      <c r="D72" s="192"/>
      <c r="E72" s="192"/>
      <c r="F72" s="192"/>
      <c r="G72" s="192"/>
      <c r="H72" s="192"/>
    </row>
    <row r="73" spans="2:8">
      <c r="B73" s="192"/>
      <c r="C73" s="192"/>
      <c r="D73" s="192"/>
      <c r="E73" s="192"/>
      <c r="F73" s="192"/>
      <c r="G73" s="192"/>
      <c r="H73" s="192"/>
    </row>
    <row r="74" spans="2:8">
      <c r="B74" s="192"/>
      <c r="C74" s="192"/>
      <c r="D74" s="192"/>
      <c r="E74" s="192"/>
      <c r="F74" s="192"/>
      <c r="G74" s="192"/>
      <c r="H74" s="192"/>
    </row>
    <row r="75" spans="2:8">
      <c r="B75" s="192"/>
      <c r="C75" s="192"/>
      <c r="D75" s="192"/>
      <c r="E75" s="192"/>
      <c r="F75" s="192"/>
      <c r="G75" s="192"/>
      <c r="H75" s="192"/>
    </row>
    <row r="76" spans="2:8">
      <c r="B76" s="192"/>
      <c r="C76" s="192"/>
      <c r="D76" s="192"/>
      <c r="E76" s="192"/>
      <c r="F76" s="192"/>
      <c r="G76" s="192"/>
      <c r="H76" s="192"/>
    </row>
    <row r="77" spans="2:8">
      <c r="B77" s="192"/>
      <c r="C77" s="192"/>
      <c r="D77" s="192"/>
      <c r="E77" s="192"/>
      <c r="F77" s="192"/>
      <c r="G77" s="192"/>
      <c r="H77" s="192"/>
    </row>
    <row r="78" spans="2:8">
      <c r="B78" s="192"/>
      <c r="C78" s="192"/>
      <c r="D78" s="192"/>
      <c r="E78" s="192"/>
      <c r="F78" s="192"/>
      <c r="G78" s="192"/>
      <c r="H78" s="192"/>
    </row>
    <row r="79" spans="2:8">
      <c r="B79" s="192"/>
      <c r="C79" s="192"/>
      <c r="D79" s="192"/>
      <c r="E79" s="192"/>
      <c r="F79" s="192"/>
      <c r="G79" s="192"/>
      <c r="H79" s="192"/>
    </row>
    <row r="80" spans="2:8">
      <c r="B80" s="192"/>
      <c r="C80" s="192"/>
      <c r="D80" s="192"/>
      <c r="E80" s="192"/>
      <c r="F80" s="192"/>
      <c r="G80" s="192"/>
      <c r="H80" s="192"/>
    </row>
    <row r="81" spans="2:8">
      <c r="B81" s="192"/>
      <c r="C81" s="192"/>
      <c r="D81" s="192"/>
      <c r="E81" s="192"/>
      <c r="F81" s="192"/>
      <c r="G81" s="192"/>
      <c r="H81" s="192"/>
    </row>
    <row r="82" spans="2:8">
      <c r="B82" s="192"/>
      <c r="C82" s="192"/>
      <c r="D82" s="192"/>
      <c r="E82" s="192"/>
      <c r="F82" s="192"/>
      <c r="G82" s="192"/>
      <c r="H82" s="192"/>
    </row>
    <row r="83" spans="2:8">
      <c r="B83" s="192"/>
      <c r="C83" s="192"/>
      <c r="D83" s="192"/>
      <c r="E83" s="192"/>
      <c r="F83" s="192"/>
      <c r="G83" s="192"/>
      <c r="H83" s="192"/>
    </row>
    <row r="84" spans="2:8">
      <c r="B84" s="192"/>
      <c r="C84" s="192"/>
      <c r="D84" s="192"/>
      <c r="E84" s="192"/>
      <c r="F84" s="192"/>
      <c r="G84" s="192"/>
      <c r="H84" s="192"/>
    </row>
    <row r="85" spans="2:8">
      <c r="B85" s="192"/>
      <c r="C85" s="192"/>
      <c r="D85" s="192"/>
      <c r="E85" s="192"/>
      <c r="F85" s="192"/>
      <c r="G85" s="192"/>
      <c r="H85" s="192"/>
    </row>
    <row r="86" spans="2:8">
      <c r="B86" s="192"/>
      <c r="C86" s="192"/>
      <c r="D86" s="192"/>
      <c r="E86" s="192"/>
      <c r="F86" s="192"/>
      <c r="G86" s="192"/>
      <c r="H86" s="192"/>
    </row>
    <row r="87" spans="2:8">
      <c r="B87" s="192"/>
      <c r="C87" s="192"/>
      <c r="D87" s="192"/>
      <c r="E87" s="192"/>
      <c r="F87" s="192"/>
      <c r="G87" s="192"/>
      <c r="H87" s="192"/>
    </row>
    <row r="88" spans="2:8">
      <c r="B88" s="192"/>
      <c r="C88" s="192"/>
      <c r="D88" s="192"/>
      <c r="E88" s="192"/>
      <c r="F88" s="192"/>
      <c r="G88" s="192"/>
      <c r="H88" s="192"/>
    </row>
    <row r="89" spans="2:8">
      <c r="B89" s="192"/>
      <c r="C89" s="192"/>
      <c r="D89" s="192"/>
      <c r="E89" s="192"/>
      <c r="F89" s="192"/>
      <c r="G89" s="192"/>
      <c r="H89" s="192"/>
    </row>
    <row r="90" spans="2:8">
      <c r="B90" s="192"/>
      <c r="C90" s="192"/>
      <c r="D90" s="192"/>
      <c r="E90" s="192"/>
      <c r="F90" s="192"/>
      <c r="G90" s="192"/>
      <c r="H90" s="192"/>
    </row>
    <row r="91" spans="2:8">
      <c r="B91" s="192"/>
      <c r="C91" s="192"/>
      <c r="D91" s="192"/>
      <c r="E91" s="192"/>
      <c r="F91" s="192"/>
      <c r="G91" s="192"/>
      <c r="H91" s="192"/>
    </row>
    <row r="92" spans="2:8">
      <c r="B92" s="192"/>
      <c r="C92" s="192"/>
      <c r="D92" s="192"/>
      <c r="E92" s="192"/>
      <c r="F92" s="192"/>
      <c r="G92" s="192"/>
      <c r="H92" s="192"/>
    </row>
    <row r="93" spans="2:8">
      <c r="B93" s="192"/>
      <c r="C93" s="192"/>
      <c r="D93" s="192"/>
      <c r="E93" s="192"/>
      <c r="F93" s="192"/>
      <c r="G93" s="192"/>
      <c r="H93" s="192"/>
    </row>
    <row r="94" spans="2:8">
      <c r="B94" s="192"/>
      <c r="C94" s="192"/>
      <c r="D94" s="192"/>
      <c r="E94" s="192"/>
      <c r="F94" s="192"/>
      <c r="G94" s="192"/>
      <c r="H94" s="192"/>
    </row>
    <row r="95" spans="2:8">
      <c r="B95" s="192"/>
      <c r="C95" s="192"/>
      <c r="D95" s="192"/>
      <c r="E95" s="192"/>
      <c r="F95" s="192"/>
      <c r="G95" s="192"/>
      <c r="H95" s="192"/>
    </row>
    <row r="96" spans="2:8">
      <c r="B96" s="192"/>
      <c r="C96" s="192"/>
      <c r="D96" s="192"/>
      <c r="E96" s="192"/>
      <c r="F96" s="192"/>
      <c r="G96" s="192"/>
      <c r="H96" s="192"/>
    </row>
    <row r="97" spans="2:8">
      <c r="B97" s="192"/>
      <c r="C97" s="192"/>
      <c r="D97" s="192"/>
      <c r="E97" s="192"/>
      <c r="F97" s="192"/>
      <c r="G97" s="192"/>
      <c r="H97" s="192"/>
    </row>
    <row r="98" spans="2:8">
      <c r="B98" s="192"/>
      <c r="C98" s="192"/>
      <c r="D98" s="192"/>
      <c r="E98" s="192"/>
      <c r="F98" s="192"/>
      <c r="G98" s="192"/>
      <c r="H98" s="192"/>
    </row>
    <row r="99" spans="2:8">
      <c r="B99" s="192"/>
      <c r="C99" s="192"/>
      <c r="D99" s="192"/>
      <c r="E99" s="192"/>
      <c r="F99" s="192"/>
      <c r="G99" s="192"/>
      <c r="H99" s="192"/>
    </row>
    <row r="100" spans="2:8">
      <c r="B100" s="192"/>
      <c r="C100" s="192"/>
      <c r="D100" s="192"/>
      <c r="E100" s="192"/>
      <c r="F100" s="192"/>
      <c r="G100" s="192"/>
      <c r="H100" s="192"/>
    </row>
    <row r="101" spans="2:8">
      <c r="B101" s="192"/>
      <c r="C101" s="192"/>
      <c r="D101" s="192"/>
      <c r="E101" s="192"/>
      <c r="F101" s="192"/>
      <c r="G101" s="192"/>
      <c r="H101" s="192"/>
    </row>
    <row r="102" spans="2:8">
      <c r="B102" s="192"/>
      <c r="C102" s="192"/>
      <c r="D102" s="192"/>
      <c r="E102" s="192"/>
      <c r="F102" s="192"/>
      <c r="G102" s="192"/>
      <c r="H102" s="192"/>
    </row>
    <row r="103" spans="2:8">
      <c r="B103" s="192"/>
      <c r="C103" s="192"/>
      <c r="D103" s="192"/>
      <c r="E103" s="192"/>
      <c r="F103" s="192"/>
      <c r="G103" s="192"/>
      <c r="H103" s="192"/>
    </row>
    <row r="104" spans="2:8">
      <c r="B104" s="192"/>
      <c r="C104" s="192"/>
      <c r="D104" s="192"/>
      <c r="E104" s="192"/>
      <c r="F104" s="192"/>
      <c r="G104" s="192"/>
      <c r="H104" s="192"/>
    </row>
    <row r="105" spans="2:8">
      <c r="B105" s="192"/>
      <c r="C105" s="192"/>
      <c r="D105" s="192"/>
      <c r="E105" s="192"/>
      <c r="F105" s="192"/>
      <c r="G105" s="192"/>
      <c r="H105" s="192"/>
    </row>
    <row r="106" spans="2:8">
      <c r="B106" s="192"/>
      <c r="C106" s="192"/>
      <c r="D106" s="192"/>
      <c r="E106" s="192"/>
      <c r="F106" s="192"/>
      <c r="G106" s="192"/>
      <c r="H106" s="192"/>
    </row>
    <row r="107" spans="2:8">
      <c r="B107" s="192"/>
      <c r="C107" s="192"/>
      <c r="D107" s="192"/>
      <c r="E107" s="192"/>
      <c r="F107" s="192"/>
      <c r="G107" s="192"/>
      <c r="H107" s="192"/>
    </row>
    <row r="108" spans="2:8">
      <c r="B108" s="192"/>
      <c r="C108" s="192"/>
      <c r="D108" s="192"/>
      <c r="E108" s="192"/>
      <c r="F108" s="192"/>
      <c r="G108" s="192"/>
      <c r="H108" s="192"/>
    </row>
    <row r="109" spans="2:8">
      <c r="B109" s="192"/>
      <c r="C109" s="192"/>
      <c r="D109" s="192"/>
      <c r="E109" s="192"/>
      <c r="F109" s="192"/>
      <c r="G109" s="192"/>
      <c r="H109" s="192"/>
    </row>
    <row r="110" spans="2:8">
      <c r="B110" s="192"/>
      <c r="C110" s="192"/>
      <c r="D110" s="192"/>
      <c r="E110" s="192"/>
      <c r="F110" s="192"/>
      <c r="G110" s="192"/>
      <c r="H110" s="192"/>
    </row>
    <row r="111" spans="2:8">
      <c r="B111" s="192"/>
      <c r="C111" s="192"/>
      <c r="D111" s="192"/>
      <c r="E111" s="192"/>
      <c r="F111" s="192"/>
      <c r="G111" s="192"/>
      <c r="H111" s="192"/>
    </row>
    <row r="112" spans="2:8">
      <c r="B112" s="192"/>
      <c r="C112" s="192"/>
      <c r="D112" s="192"/>
      <c r="E112" s="192"/>
      <c r="F112" s="192"/>
      <c r="G112" s="192"/>
      <c r="H112" s="192"/>
    </row>
    <row r="113" spans="2:8">
      <c r="B113" s="192"/>
      <c r="C113" s="192"/>
      <c r="D113" s="192"/>
      <c r="E113" s="192"/>
      <c r="F113" s="192"/>
      <c r="G113" s="192"/>
      <c r="H113" s="192"/>
    </row>
    <row r="114" spans="2:8">
      <c r="B114" s="192"/>
      <c r="C114" s="192"/>
      <c r="D114" s="192"/>
      <c r="E114" s="192"/>
      <c r="F114" s="192"/>
      <c r="G114" s="192"/>
      <c r="H114" s="192"/>
    </row>
    <row r="115" spans="2:8">
      <c r="B115" s="192"/>
      <c r="C115" s="192"/>
      <c r="D115" s="192"/>
      <c r="E115" s="192"/>
      <c r="F115" s="192"/>
      <c r="G115" s="192"/>
      <c r="H115" s="192"/>
    </row>
    <row r="116" spans="2:8">
      <c r="B116" s="192"/>
      <c r="C116" s="192"/>
      <c r="D116" s="192"/>
      <c r="E116" s="192"/>
      <c r="F116" s="192"/>
      <c r="G116" s="192"/>
      <c r="H116" s="192"/>
    </row>
    <row r="117" spans="2:8">
      <c r="B117" s="192"/>
      <c r="C117" s="192"/>
      <c r="D117" s="192"/>
      <c r="E117" s="192"/>
      <c r="F117" s="192"/>
      <c r="G117" s="192"/>
      <c r="H117" s="192"/>
    </row>
    <row r="118" spans="2:8">
      <c r="B118" s="192"/>
      <c r="C118" s="192"/>
      <c r="D118" s="192"/>
      <c r="E118" s="192"/>
      <c r="F118" s="192"/>
      <c r="G118" s="192"/>
      <c r="H118" s="192"/>
    </row>
    <row r="119" spans="2:8">
      <c r="B119" s="192"/>
      <c r="C119" s="192"/>
      <c r="D119" s="192"/>
      <c r="E119" s="192"/>
      <c r="F119" s="192"/>
      <c r="G119" s="192"/>
      <c r="H119" s="192"/>
    </row>
    <row r="120" spans="2:8">
      <c r="B120" s="192"/>
      <c r="C120" s="192"/>
      <c r="D120" s="192"/>
      <c r="E120" s="192"/>
      <c r="F120" s="192"/>
      <c r="G120" s="192"/>
      <c r="H120" s="192"/>
    </row>
    <row r="121" spans="2:8">
      <c r="B121" s="192"/>
      <c r="C121" s="192"/>
      <c r="D121" s="192"/>
      <c r="E121" s="192"/>
      <c r="F121" s="192"/>
      <c r="G121" s="192"/>
      <c r="H121" s="192"/>
    </row>
    <row r="122" spans="2:8">
      <c r="B122" s="192"/>
      <c r="C122" s="192"/>
      <c r="D122" s="192"/>
      <c r="E122" s="192"/>
      <c r="F122" s="192"/>
      <c r="G122" s="192"/>
      <c r="H122" s="192"/>
    </row>
    <row r="123" spans="2:8">
      <c r="B123" s="192"/>
      <c r="C123" s="192"/>
      <c r="D123" s="192"/>
      <c r="E123" s="192"/>
      <c r="F123" s="192"/>
      <c r="G123" s="192"/>
      <c r="H123" s="192"/>
    </row>
    <row r="124" spans="2:8">
      <c r="B124" s="192"/>
      <c r="C124" s="192"/>
      <c r="D124" s="192"/>
      <c r="E124" s="192"/>
      <c r="F124" s="192"/>
      <c r="G124" s="192"/>
      <c r="H124" s="192"/>
    </row>
    <row r="125" spans="2:8">
      <c r="B125" s="192"/>
      <c r="C125" s="192"/>
      <c r="D125" s="192"/>
      <c r="E125" s="192"/>
      <c r="F125" s="192"/>
      <c r="G125" s="192"/>
      <c r="H125" s="192"/>
    </row>
    <row r="126" spans="2:8">
      <c r="B126" s="192"/>
      <c r="C126" s="192"/>
      <c r="D126" s="192"/>
      <c r="E126" s="192"/>
      <c r="F126" s="192"/>
      <c r="G126" s="192"/>
      <c r="H126" s="192"/>
    </row>
    <row r="127" spans="2:8">
      <c r="B127" s="192"/>
      <c r="C127" s="192"/>
      <c r="D127" s="192"/>
      <c r="E127" s="192"/>
      <c r="F127" s="192"/>
      <c r="G127" s="192"/>
      <c r="H127" s="192"/>
    </row>
    <row r="128" spans="2:8">
      <c r="B128" s="192"/>
      <c r="C128" s="192"/>
      <c r="D128" s="192"/>
      <c r="E128" s="192"/>
      <c r="F128" s="192"/>
      <c r="G128" s="192"/>
      <c r="H128" s="192"/>
    </row>
    <row r="129" spans="2:8">
      <c r="B129" s="192"/>
      <c r="C129" s="192"/>
      <c r="D129" s="192"/>
      <c r="E129" s="192"/>
      <c r="F129" s="192"/>
      <c r="G129" s="192"/>
      <c r="H129" s="192"/>
    </row>
    <row r="130" spans="2:8">
      <c r="B130" s="192"/>
      <c r="C130" s="192"/>
      <c r="D130" s="192"/>
      <c r="E130" s="192"/>
      <c r="F130" s="192"/>
      <c r="G130" s="192"/>
      <c r="H130" s="192"/>
    </row>
    <row r="131" spans="2:8">
      <c r="B131" s="192"/>
      <c r="C131" s="192"/>
      <c r="D131" s="192"/>
      <c r="E131" s="192"/>
      <c r="F131" s="192"/>
      <c r="G131" s="192"/>
      <c r="H131" s="192"/>
    </row>
    <row r="132" spans="2:8">
      <c r="B132" s="192"/>
      <c r="C132" s="192"/>
      <c r="D132" s="192"/>
      <c r="E132" s="192"/>
      <c r="F132" s="192"/>
      <c r="G132" s="192"/>
      <c r="H132" s="192"/>
    </row>
    <row r="133" spans="2:8">
      <c r="B133" s="192"/>
      <c r="C133" s="192"/>
      <c r="D133" s="192"/>
      <c r="E133" s="192"/>
      <c r="F133" s="192"/>
      <c r="G133" s="192"/>
      <c r="H133" s="192"/>
    </row>
    <row r="134" spans="2:8">
      <c r="B134" s="192"/>
      <c r="C134" s="192"/>
      <c r="D134" s="192"/>
      <c r="E134" s="192"/>
      <c r="F134" s="192"/>
      <c r="G134" s="192"/>
      <c r="H134" s="192"/>
    </row>
    <row r="135" spans="2:8">
      <c r="B135" s="192"/>
      <c r="C135" s="192"/>
      <c r="D135" s="192"/>
      <c r="E135" s="192"/>
      <c r="F135" s="192"/>
      <c r="G135" s="192"/>
      <c r="H135" s="192"/>
    </row>
    <row r="136" spans="2:8">
      <c r="B136" s="192"/>
      <c r="C136" s="192"/>
      <c r="D136" s="192"/>
      <c r="E136" s="192"/>
      <c r="F136" s="192"/>
      <c r="G136" s="192"/>
      <c r="H136" s="192"/>
    </row>
    <row r="137" spans="2:8">
      <c r="B137" s="192"/>
      <c r="C137" s="192"/>
      <c r="D137" s="192"/>
      <c r="E137" s="192"/>
      <c r="F137" s="192"/>
      <c r="G137" s="192"/>
      <c r="H137" s="192"/>
    </row>
    <row r="138" spans="2:8">
      <c r="B138" s="192"/>
      <c r="C138" s="192"/>
      <c r="D138" s="192"/>
      <c r="E138" s="192"/>
      <c r="F138" s="192"/>
      <c r="G138" s="192"/>
      <c r="H138" s="192"/>
    </row>
    <row r="139" spans="2:8">
      <c r="B139" s="192"/>
      <c r="C139" s="192"/>
      <c r="D139" s="192"/>
      <c r="E139" s="192"/>
      <c r="F139" s="192"/>
      <c r="G139" s="192"/>
      <c r="H139" s="192"/>
    </row>
    <row r="140" spans="2:8">
      <c r="B140" s="192"/>
      <c r="C140" s="192"/>
      <c r="D140" s="192"/>
      <c r="E140" s="192"/>
      <c r="F140" s="192"/>
      <c r="G140" s="192"/>
      <c r="H140" s="192"/>
    </row>
    <row r="141" spans="2:8">
      <c r="B141" s="192"/>
      <c r="C141" s="192"/>
      <c r="D141" s="192"/>
      <c r="E141" s="192"/>
      <c r="F141" s="192"/>
      <c r="G141" s="192"/>
      <c r="H141" s="192"/>
    </row>
    <row r="142" spans="2:8">
      <c r="B142" s="192"/>
      <c r="C142" s="192"/>
      <c r="D142" s="192"/>
      <c r="E142" s="192"/>
      <c r="F142" s="192"/>
      <c r="G142" s="192"/>
      <c r="H142" s="192"/>
    </row>
    <row r="143" spans="2:8">
      <c r="B143" s="192"/>
      <c r="C143" s="192"/>
      <c r="D143" s="192"/>
      <c r="E143" s="192"/>
      <c r="F143" s="192"/>
      <c r="G143" s="192"/>
      <c r="H143" s="192"/>
    </row>
    <row r="144" spans="2:8">
      <c r="B144" s="192"/>
      <c r="C144" s="192"/>
      <c r="D144" s="192"/>
      <c r="E144" s="192"/>
      <c r="F144" s="192"/>
      <c r="G144" s="192"/>
      <c r="H144" s="192"/>
    </row>
    <row r="145" spans="2:8">
      <c r="B145" s="192"/>
      <c r="C145" s="192"/>
      <c r="D145" s="192"/>
      <c r="E145" s="192"/>
      <c r="F145" s="192"/>
      <c r="G145" s="192"/>
      <c r="H145" s="192"/>
    </row>
    <row r="146" spans="2:8">
      <c r="B146" s="192"/>
      <c r="C146" s="192"/>
      <c r="D146" s="192"/>
      <c r="E146" s="192"/>
      <c r="F146" s="192"/>
      <c r="G146" s="192"/>
      <c r="H146" s="192"/>
    </row>
    <row r="147" spans="2:8">
      <c r="B147" s="192"/>
      <c r="C147" s="192"/>
      <c r="D147" s="192"/>
      <c r="E147" s="192"/>
      <c r="F147" s="192"/>
      <c r="G147" s="192"/>
      <c r="H147" s="192"/>
    </row>
    <row r="148" spans="2:8">
      <c r="B148" s="192"/>
      <c r="C148" s="192"/>
      <c r="D148" s="192"/>
      <c r="E148" s="192"/>
      <c r="F148" s="192"/>
      <c r="G148" s="192"/>
      <c r="H148" s="192"/>
    </row>
    <row r="149" spans="2:8">
      <c r="B149" s="192"/>
      <c r="C149" s="192"/>
      <c r="D149" s="192"/>
      <c r="E149" s="192"/>
      <c r="F149" s="192"/>
      <c r="G149" s="192"/>
      <c r="H149" s="192"/>
    </row>
    <row r="150" spans="2:8">
      <c r="B150" s="192"/>
      <c r="C150" s="192"/>
      <c r="D150" s="192"/>
      <c r="E150" s="192"/>
      <c r="F150" s="192"/>
      <c r="G150" s="192"/>
      <c r="H150" s="192"/>
    </row>
    <row r="151" spans="2:8">
      <c r="B151" s="192"/>
      <c r="C151" s="192"/>
      <c r="D151" s="192"/>
      <c r="E151" s="192"/>
      <c r="F151" s="192"/>
      <c r="G151" s="192"/>
      <c r="H151" s="192"/>
    </row>
    <row r="152" spans="2:8">
      <c r="B152" s="192"/>
      <c r="C152" s="192"/>
      <c r="D152" s="192"/>
      <c r="E152" s="192"/>
      <c r="F152" s="192"/>
      <c r="G152" s="192"/>
      <c r="H152" s="192"/>
    </row>
    <row r="153" spans="2:8">
      <c r="B153" s="192"/>
      <c r="C153" s="192"/>
      <c r="D153" s="192"/>
      <c r="E153" s="192"/>
      <c r="F153" s="192"/>
      <c r="G153" s="192"/>
      <c r="H153" s="192"/>
    </row>
    <row r="154" spans="2:8">
      <c r="B154" s="192"/>
      <c r="C154" s="192"/>
      <c r="D154" s="192"/>
      <c r="E154" s="192"/>
      <c r="F154" s="192"/>
      <c r="G154" s="192"/>
      <c r="H154" s="192"/>
    </row>
    <row r="155" spans="2:8">
      <c r="B155" s="192"/>
      <c r="C155" s="192"/>
      <c r="D155" s="192"/>
      <c r="E155" s="192"/>
      <c r="F155" s="192"/>
      <c r="G155" s="192"/>
      <c r="H155" s="192"/>
    </row>
    <row r="156" spans="2:8">
      <c r="B156" s="192"/>
      <c r="C156" s="192"/>
      <c r="D156" s="192"/>
      <c r="E156" s="192"/>
      <c r="F156" s="192"/>
      <c r="G156" s="192"/>
      <c r="H156" s="192"/>
    </row>
    <row r="157" spans="2:8">
      <c r="B157" s="192"/>
      <c r="C157" s="192"/>
      <c r="D157" s="192"/>
      <c r="E157" s="192"/>
      <c r="F157" s="192"/>
      <c r="G157" s="192"/>
      <c r="H157" s="192"/>
    </row>
    <row r="158" spans="2:8">
      <c r="B158" s="192"/>
      <c r="C158" s="192"/>
      <c r="D158" s="192"/>
      <c r="E158" s="192"/>
      <c r="F158" s="192"/>
      <c r="G158" s="192"/>
      <c r="H158" s="192"/>
    </row>
    <row r="159" spans="2:8">
      <c r="B159" s="192"/>
      <c r="C159" s="192"/>
      <c r="D159" s="192"/>
      <c r="E159" s="192"/>
      <c r="F159" s="192"/>
      <c r="G159" s="192"/>
      <c r="H159" s="192"/>
    </row>
    <row r="160" spans="2:8">
      <c r="B160" s="192"/>
      <c r="C160" s="192"/>
      <c r="D160" s="192"/>
      <c r="E160" s="192"/>
      <c r="F160" s="192"/>
      <c r="G160" s="192"/>
      <c r="H160" s="192"/>
    </row>
    <row r="161" spans="2:8">
      <c r="B161" s="192"/>
      <c r="C161" s="192"/>
      <c r="D161" s="192"/>
      <c r="E161" s="192"/>
      <c r="F161" s="192"/>
      <c r="G161" s="192"/>
      <c r="H161" s="192"/>
    </row>
    <row r="162" spans="2:8">
      <c r="B162" s="192"/>
      <c r="C162" s="192"/>
      <c r="D162" s="192"/>
      <c r="E162" s="192"/>
      <c r="F162" s="192"/>
      <c r="G162" s="192"/>
      <c r="H162" s="192"/>
    </row>
    <row r="163" spans="2:8">
      <c r="B163" s="192"/>
      <c r="C163" s="192"/>
      <c r="D163" s="192"/>
      <c r="E163" s="192"/>
      <c r="F163" s="192"/>
      <c r="G163" s="192"/>
      <c r="H163" s="192"/>
    </row>
    <row r="164" spans="2:8">
      <c r="B164" s="192"/>
      <c r="C164" s="192"/>
      <c r="D164" s="192"/>
      <c r="E164" s="192"/>
      <c r="F164" s="192"/>
      <c r="G164" s="192"/>
      <c r="H164" s="192"/>
    </row>
    <row r="165" spans="2:8">
      <c r="B165" s="192"/>
      <c r="C165" s="192"/>
      <c r="D165" s="192"/>
      <c r="E165" s="192"/>
      <c r="F165" s="192"/>
      <c r="G165" s="192"/>
      <c r="H165" s="192"/>
    </row>
    <row r="166" spans="2:8">
      <c r="B166" s="192"/>
      <c r="C166" s="192"/>
      <c r="D166" s="192"/>
      <c r="E166" s="192"/>
      <c r="F166" s="192"/>
      <c r="G166" s="192"/>
      <c r="H166" s="192"/>
    </row>
    <row r="167" spans="2:8">
      <c r="B167" s="192"/>
      <c r="C167" s="192"/>
      <c r="D167" s="192"/>
      <c r="E167" s="192"/>
      <c r="F167" s="192"/>
      <c r="G167" s="192"/>
      <c r="H167" s="192"/>
    </row>
    <row r="168" spans="2:8">
      <c r="B168" s="192"/>
      <c r="C168" s="192"/>
      <c r="D168" s="192"/>
      <c r="E168" s="192"/>
      <c r="F168" s="192"/>
      <c r="G168" s="192"/>
      <c r="H168" s="192"/>
    </row>
    <row r="169" spans="2:8">
      <c r="B169" s="192"/>
      <c r="C169" s="192"/>
      <c r="D169" s="192"/>
      <c r="E169" s="192"/>
      <c r="F169" s="192"/>
      <c r="G169" s="192"/>
      <c r="H169" s="192"/>
    </row>
    <row r="170" spans="2:8">
      <c r="B170" s="192"/>
      <c r="C170" s="192"/>
      <c r="D170" s="192"/>
      <c r="E170" s="192"/>
      <c r="F170" s="192"/>
      <c r="G170" s="192"/>
      <c r="H170" s="192"/>
    </row>
    <row r="171" spans="2:8">
      <c r="B171" s="192"/>
      <c r="C171" s="192"/>
      <c r="D171" s="192"/>
      <c r="E171" s="192"/>
      <c r="F171" s="192"/>
      <c r="G171" s="192"/>
      <c r="H171" s="192"/>
    </row>
    <row r="172" spans="2:8">
      <c r="B172" s="192"/>
      <c r="C172" s="192"/>
      <c r="D172" s="192"/>
      <c r="E172" s="192"/>
      <c r="F172" s="192"/>
      <c r="G172" s="192"/>
      <c r="H172" s="192"/>
    </row>
    <row r="173" spans="2:8">
      <c r="B173" s="192"/>
      <c r="C173" s="192"/>
      <c r="D173" s="192"/>
      <c r="E173" s="192"/>
      <c r="F173" s="192"/>
      <c r="G173" s="192"/>
      <c r="H173" s="192"/>
    </row>
    <row r="174" spans="2:8">
      <c r="B174" s="192"/>
      <c r="C174" s="192"/>
      <c r="D174" s="192"/>
      <c r="E174" s="192"/>
      <c r="F174" s="192"/>
      <c r="G174" s="192"/>
      <c r="H174" s="192"/>
    </row>
    <row r="175" spans="2:8">
      <c r="B175" s="192"/>
      <c r="C175" s="192"/>
      <c r="D175" s="192"/>
      <c r="E175" s="192"/>
      <c r="F175" s="192"/>
      <c r="G175" s="192"/>
      <c r="H175" s="192"/>
    </row>
    <row r="176" spans="2:8">
      <c r="B176" s="192"/>
      <c r="C176" s="192"/>
      <c r="D176" s="192"/>
      <c r="E176" s="192"/>
      <c r="F176" s="192"/>
      <c r="G176" s="192"/>
      <c r="H176" s="192"/>
    </row>
    <row r="177" spans="2:8">
      <c r="B177" s="192"/>
      <c r="C177" s="192"/>
      <c r="D177" s="192"/>
      <c r="E177" s="192"/>
      <c r="F177" s="192"/>
      <c r="G177" s="192"/>
      <c r="H177" s="192"/>
    </row>
    <row r="178" spans="2:8">
      <c r="B178" s="192"/>
      <c r="C178" s="192"/>
      <c r="D178" s="192"/>
      <c r="E178" s="192"/>
      <c r="F178" s="192"/>
      <c r="G178" s="192"/>
      <c r="H178" s="192"/>
    </row>
    <row r="179" spans="2:8">
      <c r="B179" s="192"/>
      <c r="C179" s="192"/>
      <c r="D179" s="192"/>
      <c r="E179" s="192"/>
      <c r="F179" s="192"/>
      <c r="G179" s="192"/>
      <c r="H179" s="192"/>
    </row>
    <row r="180" spans="2:8">
      <c r="B180" s="192"/>
      <c r="C180" s="192"/>
      <c r="D180" s="192"/>
      <c r="E180" s="192"/>
      <c r="F180" s="192"/>
      <c r="G180" s="192"/>
      <c r="H180" s="192"/>
    </row>
    <row r="181" spans="2:8">
      <c r="B181" s="192"/>
      <c r="C181" s="192"/>
      <c r="D181" s="192"/>
      <c r="E181" s="192"/>
      <c r="F181" s="192"/>
      <c r="G181" s="192"/>
      <c r="H181" s="192"/>
    </row>
    <row r="182" spans="2:8">
      <c r="B182" s="192"/>
      <c r="C182" s="192"/>
      <c r="D182" s="192"/>
      <c r="E182" s="192"/>
      <c r="F182" s="192"/>
      <c r="G182" s="192"/>
      <c r="H182" s="192"/>
    </row>
    <row r="183" spans="2:8">
      <c r="B183" s="192"/>
      <c r="C183" s="192"/>
      <c r="D183" s="192"/>
      <c r="E183" s="192"/>
      <c r="F183" s="192"/>
      <c r="G183" s="192"/>
      <c r="H183" s="192"/>
    </row>
    <row r="184" spans="2:8">
      <c r="B184" s="192"/>
      <c r="C184" s="192"/>
      <c r="D184" s="192"/>
      <c r="E184" s="192"/>
      <c r="F184" s="192"/>
      <c r="G184" s="192"/>
      <c r="H184" s="192"/>
    </row>
    <row r="185" spans="2:8">
      <c r="B185" s="192"/>
      <c r="C185" s="192"/>
      <c r="D185" s="192"/>
      <c r="E185" s="192"/>
      <c r="F185" s="192"/>
      <c r="G185" s="192"/>
      <c r="H185" s="192"/>
    </row>
    <row r="186" spans="2:8">
      <c r="B186" s="192"/>
      <c r="C186" s="192"/>
      <c r="D186" s="192"/>
      <c r="E186" s="192"/>
      <c r="F186" s="192"/>
      <c r="G186" s="192"/>
      <c r="H186" s="192"/>
    </row>
    <row r="187" spans="2:8">
      <c r="B187" s="192"/>
      <c r="C187" s="192"/>
      <c r="D187" s="192"/>
      <c r="E187" s="192"/>
      <c r="F187" s="192"/>
      <c r="G187" s="192"/>
      <c r="H187" s="192"/>
    </row>
    <row r="188" spans="2:8">
      <c r="B188" s="192"/>
      <c r="C188" s="192"/>
      <c r="D188" s="192"/>
      <c r="E188" s="192"/>
      <c r="F188" s="192"/>
      <c r="G188" s="192"/>
      <c r="H188" s="192"/>
    </row>
    <row r="189" spans="2:8">
      <c r="B189" s="192"/>
      <c r="C189" s="192"/>
      <c r="D189" s="192"/>
      <c r="E189" s="192"/>
      <c r="F189" s="192"/>
      <c r="G189" s="192"/>
      <c r="H189" s="192"/>
    </row>
    <row r="190" spans="2:8">
      <c r="B190" s="192"/>
      <c r="C190" s="192"/>
      <c r="D190" s="192"/>
      <c r="E190" s="192"/>
      <c r="F190" s="192"/>
      <c r="G190" s="192"/>
      <c r="H190" s="192"/>
    </row>
    <row r="191" spans="2:8">
      <c r="B191" s="192"/>
      <c r="C191" s="192"/>
      <c r="D191" s="192"/>
      <c r="E191" s="192"/>
      <c r="F191" s="192"/>
      <c r="G191" s="192"/>
      <c r="H191" s="192"/>
    </row>
    <row r="192" spans="2:8">
      <c r="B192" s="192"/>
      <c r="C192" s="192"/>
      <c r="D192" s="192"/>
      <c r="E192" s="192"/>
      <c r="F192" s="192"/>
      <c r="G192" s="192"/>
      <c r="H192" s="192"/>
    </row>
    <row r="193" spans="2:8">
      <c r="B193" s="192"/>
      <c r="C193" s="192"/>
      <c r="D193" s="192"/>
      <c r="E193" s="192"/>
      <c r="F193" s="192"/>
      <c r="G193" s="192"/>
      <c r="H193" s="192"/>
    </row>
    <row r="194" spans="2:8">
      <c r="B194" s="192"/>
      <c r="C194" s="192"/>
      <c r="D194" s="192"/>
      <c r="E194" s="192"/>
      <c r="F194" s="192"/>
      <c r="G194" s="192"/>
      <c r="H194" s="192"/>
    </row>
    <row r="195" spans="2:8">
      <c r="B195" s="192"/>
      <c r="C195" s="192"/>
      <c r="D195" s="192"/>
      <c r="E195" s="192"/>
      <c r="F195" s="192"/>
      <c r="G195" s="192"/>
      <c r="H195" s="192"/>
    </row>
    <row r="196" spans="2:8">
      <c r="B196" s="192"/>
      <c r="C196" s="192"/>
      <c r="D196" s="192"/>
      <c r="E196" s="192"/>
      <c r="F196" s="192"/>
      <c r="G196" s="192"/>
      <c r="H196" s="192"/>
    </row>
    <row r="197" spans="2:8">
      <c r="B197" s="192"/>
      <c r="C197" s="192"/>
      <c r="D197" s="192"/>
      <c r="E197" s="192"/>
      <c r="F197" s="192"/>
      <c r="G197" s="192"/>
      <c r="H197" s="192"/>
    </row>
    <row r="198" spans="2:8">
      <c r="B198" s="192"/>
      <c r="C198" s="192"/>
      <c r="D198" s="192"/>
      <c r="E198" s="192"/>
      <c r="F198" s="192"/>
      <c r="G198" s="192"/>
      <c r="H198" s="192"/>
    </row>
    <row r="199" spans="2:8">
      <c r="B199" s="192"/>
      <c r="C199" s="192"/>
      <c r="D199" s="192"/>
      <c r="E199" s="192"/>
      <c r="F199" s="192"/>
      <c r="G199" s="192"/>
      <c r="H199" s="192"/>
    </row>
    <row r="200" spans="2:8">
      <c r="B200" s="192"/>
      <c r="C200" s="192"/>
      <c r="D200" s="192"/>
      <c r="E200" s="192"/>
      <c r="F200" s="192"/>
      <c r="G200" s="192"/>
      <c r="H200" s="192"/>
    </row>
    <row r="201" spans="2:8">
      <c r="B201" s="192"/>
      <c r="C201" s="192"/>
      <c r="D201" s="192"/>
      <c r="E201" s="192"/>
      <c r="F201" s="192"/>
      <c r="G201" s="192"/>
      <c r="H201" s="192"/>
    </row>
    <row r="202" spans="2:8">
      <c r="B202" s="192"/>
      <c r="C202" s="192"/>
      <c r="D202" s="192"/>
      <c r="E202" s="192"/>
      <c r="F202" s="192"/>
      <c r="G202" s="192"/>
      <c r="H202" s="192"/>
    </row>
    <row r="203" spans="2:8">
      <c r="B203" s="192"/>
      <c r="C203" s="192"/>
      <c r="D203" s="192"/>
      <c r="E203" s="192"/>
      <c r="F203" s="192"/>
      <c r="G203" s="192"/>
      <c r="H203" s="192"/>
    </row>
    <row r="204" spans="2:8">
      <c r="B204" s="192"/>
      <c r="C204" s="192"/>
      <c r="D204" s="192"/>
      <c r="E204" s="192"/>
      <c r="F204" s="192"/>
      <c r="G204" s="192"/>
      <c r="H204" s="192"/>
    </row>
    <row r="205" spans="2:8">
      <c r="B205" s="192"/>
      <c r="C205" s="192"/>
      <c r="D205" s="192"/>
      <c r="E205" s="192"/>
      <c r="F205" s="192"/>
      <c r="G205" s="192"/>
      <c r="H205" s="192"/>
    </row>
    <row r="206" spans="2:8">
      <c r="B206" s="192"/>
      <c r="C206" s="192"/>
      <c r="D206" s="192"/>
      <c r="E206" s="192"/>
      <c r="F206" s="192"/>
      <c r="G206" s="192"/>
      <c r="H206" s="192"/>
    </row>
    <row r="207" spans="2:8">
      <c r="B207" s="192"/>
      <c r="C207" s="192"/>
      <c r="D207" s="192"/>
      <c r="E207" s="192"/>
      <c r="F207" s="192"/>
      <c r="G207" s="192"/>
      <c r="H207" s="192"/>
    </row>
    <row r="208" spans="2:8">
      <c r="B208" s="192"/>
      <c r="C208" s="192"/>
      <c r="D208" s="192"/>
      <c r="E208" s="192"/>
      <c r="F208" s="192"/>
      <c r="G208" s="192"/>
      <c r="H208" s="192"/>
    </row>
    <row r="209" spans="2:8">
      <c r="B209" s="192"/>
      <c r="C209" s="192"/>
      <c r="D209" s="192"/>
      <c r="E209" s="192"/>
      <c r="F209" s="192"/>
      <c r="G209" s="192"/>
      <c r="H209" s="192"/>
    </row>
    <row r="210" spans="2:8">
      <c r="B210" s="192"/>
      <c r="C210" s="192"/>
      <c r="D210" s="192"/>
      <c r="E210" s="192"/>
      <c r="F210" s="192"/>
      <c r="G210" s="192"/>
      <c r="H210" s="192"/>
    </row>
    <row r="211" spans="2:8">
      <c r="B211" s="192"/>
      <c r="C211" s="192"/>
      <c r="D211" s="192"/>
      <c r="E211" s="192"/>
      <c r="F211" s="192"/>
      <c r="G211" s="192"/>
      <c r="H211" s="192"/>
    </row>
    <row r="212" spans="2:8">
      <c r="B212" s="192"/>
      <c r="C212" s="192"/>
      <c r="D212" s="192"/>
      <c r="E212" s="192"/>
      <c r="F212" s="192"/>
      <c r="G212" s="192"/>
      <c r="H212" s="192"/>
    </row>
    <row r="213" spans="2:8">
      <c r="B213" s="192"/>
      <c r="C213" s="192"/>
      <c r="D213" s="192"/>
      <c r="E213" s="192"/>
      <c r="F213" s="192"/>
      <c r="G213" s="192"/>
      <c r="H213" s="192"/>
    </row>
    <row r="214" spans="2:8">
      <c r="B214" s="192"/>
      <c r="C214" s="192"/>
      <c r="D214" s="192"/>
      <c r="E214" s="192"/>
      <c r="F214" s="192"/>
      <c r="G214" s="192"/>
      <c r="H214" s="192"/>
    </row>
    <row r="215" spans="2:8">
      <c r="B215" s="192"/>
      <c r="C215" s="192"/>
      <c r="D215" s="192"/>
      <c r="E215" s="192"/>
      <c r="F215" s="192"/>
      <c r="G215" s="192"/>
      <c r="H215" s="192"/>
    </row>
    <row r="216" spans="2:8">
      <c r="B216" s="192"/>
      <c r="C216" s="192"/>
      <c r="D216" s="192"/>
      <c r="E216" s="192"/>
      <c r="F216" s="192"/>
      <c r="G216" s="192"/>
      <c r="H216" s="192"/>
    </row>
    <row r="217" spans="2:8">
      <c r="B217" s="192"/>
      <c r="C217" s="192"/>
      <c r="D217" s="192"/>
      <c r="E217" s="192"/>
      <c r="F217" s="192"/>
      <c r="G217" s="192"/>
      <c r="H217" s="192"/>
    </row>
    <row r="218" spans="2:8">
      <c r="B218" s="192"/>
      <c r="C218" s="192"/>
      <c r="D218" s="192"/>
      <c r="E218" s="192"/>
      <c r="F218" s="192"/>
      <c r="G218" s="192"/>
      <c r="H218" s="192"/>
    </row>
    <row r="219" spans="2:8">
      <c r="B219" s="192"/>
      <c r="C219" s="192"/>
      <c r="D219" s="192"/>
      <c r="E219" s="192"/>
      <c r="F219" s="192"/>
      <c r="G219" s="192"/>
      <c r="H219" s="192"/>
    </row>
    <row r="220" spans="2:8">
      <c r="B220" s="192"/>
      <c r="C220" s="192"/>
      <c r="D220" s="192"/>
      <c r="E220" s="192"/>
      <c r="F220" s="192"/>
      <c r="G220" s="192"/>
      <c r="H220" s="192"/>
    </row>
    <row r="221" spans="2:8">
      <c r="B221" s="192"/>
      <c r="C221" s="192"/>
      <c r="D221" s="192"/>
      <c r="E221" s="192"/>
      <c r="F221" s="192"/>
      <c r="G221" s="192"/>
      <c r="H221" s="192"/>
    </row>
    <row r="222" spans="2:8">
      <c r="B222" s="192"/>
      <c r="C222" s="192"/>
      <c r="D222" s="192"/>
      <c r="E222" s="192"/>
      <c r="F222" s="192"/>
      <c r="G222" s="192"/>
      <c r="H222" s="192"/>
    </row>
    <row r="223" spans="2:8">
      <c r="B223" s="192"/>
      <c r="C223" s="192"/>
      <c r="D223" s="192"/>
      <c r="E223" s="192"/>
      <c r="F223" s="192"/>
      <c r="G223" s="192"/>
      <c r="H223" s="192"/>
    </row>
    <row r="224" spans="2:8">
      <c r="B224" s="192"/>
      <c r="C224" s="192"/>
      <c r="D224" s="192"/>
      <c r="E224" s="192"/>
      <c r="F224" s="192"/>
      <c r="G224" s="192"/>
      <c r="H224" s="192"/>
    </row>
    <row r="225" spans="2:8">
      <c r="B225" s="192"/>
      <c r="C225" s="192"/>
      <c r="D225" s="192"/>
      <c r="E225" s="192"/>
      <c r="F225" s="192"/>
      <c r="G225" s="192"/>
      <c r="H225" s="192"/>
    </row>
    <row r="226" spans="2:8">
      <c r="B226" s="192"/>
      <c r="C226" s="192"/>
      <c r="D226" s="192"/>
      <c r="E226" s="192"/>
      <c r="F226" s="192"/>
      <c r="G226" s="192"/>
      <c r="H226" s="192"/>
    </row>
    <row r="227" spans="2:8">
      <c r="B227" s="192"/>
      <c r="C227" s="192"/>
      <c r="D227" s="192"/>
      <c r="E227" s="192"/>
      <c r="F227" s="192"/>
      <c r="G227" s="192"/>
      <c r="H227" s="192"/>
    </row>
    <row r="228" spans="2:8">
      <c r="B228" s="192"/>
      <c r="C228" s="192"/>
      <c r="D228" s="192"/>
      <c r="E228" s="192"/>
      <c r="F228" s="192"/>
      <c r="G228" s="192"/>
      <c r="H228" s="192"/>
    </row>
    <row r="229" spans="2:8">
      <c r="B229" s="192"/>
      <c r="C229" s="192"/>
      <c r="D229" s="192"/>
      <c r="E229" s="192"/>
      <c r="F229" s="192"/>
      <c r="G229" s="192"/>
      <c r="H229" s="192"/>
    </row>
    <row r="230" spans="2:8">
      <c r="B230" s="192"/>
      <c r="C230" s="192"/>
      <c r="D230" s="192"/>
      <c r="E230" s="192"/>
      <c r="F230" s="192"/>
      <c r="G230" s="192"/>
      <c r="H230" s="192"/>
    </row>
    <row r="231" spans="2:8">
      <c r="B231" s="192"/>
      <c r="C231" s="192"/>
      <c r="D231" s="192"/>
      <c r="E231" s="192"/>
      <c r="F231" s="192"/>
      <c r="G231" s="192"/>
      <c r="H231" s="192"/>
    </row>
    <row r="232" spans="2:8">
      <c r="B232" s="192"/>
      <c r="C232" s="192"/>
      <c r="D232" s="192"/>
      <c r="E232" s="192"/>
      <c r="F232" s="192"/>
      <c r="G232" s="192"/>
      <c r="H232" s="192"/>
    </row>
    <row r="233" spans="2:8">
      <c r="B233" s="192"/>
      <c r="C233" s="192"/>
      <c r="D233" s="192"/>
      <c r="E233" s="192"/>
      <c r="F233" s="192"/>
      <c r="G233" s="192"/>
      <c r="H233" s="192"/>
    </row>
    <row r="234" spans="2:8">
      <c r="B234" s="192"/>
      <c r="C234" s="192"/>
      <c r="D234" s="192"/>
      <c r="E234" s="192"/>
      <c r="F234" s="192"/>
      <c r="G234" s="192"/>
      <c r="H234" s="192"/>
    </row>
    <row r="235" spans="2:8">
      <c r="B235" s="192"/>
      <c r="C235" s="192"/>
      <c r="D235" s="192"/>
      <c r="E235" s="192"/>
      <c r="F235" s="192"/>
      <c r="G235" s="192"/>
      <c r="H235" s="192"/>
    </row>
    <row r="236" spans="2:8">
      <c r="B236" s="192"/>
      <c r="C236" s="192"/>
      <c r="D236" s="192"/>
      <c r="E236" s="192"/>
      <c r="F236" s="192"/>
      <c r="G236" s="192"/>
      <c r="H236" s="192"/>
    </row>
    <row r="237" spans="2:8">
      <c r="B237" s="192"/>
      <c r="C237" s="192"/>
      <c r="D237" s="192"/>
      <c r="E237" s="192"/>
      <c r="F237" s="192"/>
      <c r="G237" s="192"/>
      <c r="H237" s="192"/>
    </row>
    <row r="238" spans="2:8">
      <c r="B238" s="192"/>
      <c r="C238" s="192"/>
      <c r="D238" s="192"/>
      <c r="E238" s="192"/>
      <c r="F238" s="192"/>
      <c r="G238" s="192"/>
      <c r="H238" s="192"/>
    </row>
    <row r="239" spans="2:8">
      <c r="B239" s="192"/>
      <c r="C239" s="192"/>
      <c r="D239" s="192"/>
      <c r="E239" s="192"/>
      <c r="F239" s="192"/>
      <c r="G239" s="192"/>
      <c r="H239" s="192"/>
    </row>
    <row r="240" spans="2:8">
      <c r="B240" s="192"/>
      <c r="C240" s="192"/>
      <c r="D240" s="192"/>
      <c r="E240" s="192"/>
      <c r="F240" s="192"/>
      <c r="G240" s="192"/>
      <c r="H240" s="192"/>
    </row>
    <row r="241" spans="2:8">
      <c r="B241" s="192"/>
      <c r="C241" s="192"/>
      <c r="D241" s="192"/>
      <c r="E241" s="192"/>
      <c r="F241" s="192"/>
      <c r="G241" s="192"/>
      <c r="H241" s="192"/>
    </row>
    <row r="242" spans="2:8">
      <c r="B242" s="192"/>
      <c r="C242" s="192"/>
      <c r="D242" s="192"/>
      <c r="E242" s="192"/>
      <c r="F242" s="192"/>
      <c r="G242" s="192"/>
      <c r="H242" s="192"/>
    </row>
    <row r="243" spans="2:8">
      <c r="B243" s="192"/>
      <c r="C243" s="192"/>
      <c r="D243" s="192"/>
      <c r="E243" s="192"/>
      <c r="F243" s="192"/>
      <c r="G243" s="192"/>
      <c r="H243" s="192"/>
    </row>
    <row r="244" spans="2:8">
      <c r="B244" s="192"/>
      <c r="C244" s="192"/>
      <c r="D244" s="192"/>
      <c r="E244" s="192"/>
      <c r="F244" s="192"/>
      <c r="G244" s="192"/>
      <c r="H244" s="192"/>
    </row>
    <row r="245" spans="2:8">
      <c r="B245" s="192"/>
      <c r="C245" s="192"/>
      <c r="D245" s="192"/>
      <c r="E245" s="192"/>
      <c r="F245" s="192"/>
      <c r="G245" s="192"/>
      <c r="H245" s="192"/>
    </row>
    <row r="246" spans="2:8">
      <c r="B246" s="192"/>
      <c r="C246" s="192"/>
      <c r="D246" s="192"/>
      <c r="E246" s="192"/>
      <c r="F246" s="192"/>
      <c r="G246" s="192"/>
      <c r="H246" s="192"/>
    </row>
    <row r="247" spans="2:8">
      <c r="B247" s="192"/>
      <c r="C247" s="192"/>
      <c r="D247" s="192"/>
      <c r="E247" s="192"/>
      <c r="F247" s="192"/>
      <c r="G247" s="192"/>
      <c r="H247" s="192"/>
    </row>
    <row r="248" spans="2:8">
      <c r="B248" s="192"/>
      <c r="C248" s="192"/>
      <c r="D248" s="192"/>
      <c r="E248" s="192"/>
      <c r="F248" s="192"/>
      <c r="G248" s="192"/>
      <c r="H248" s="192"/>
    </row>
    <row r="249" spans="2:8">
      <c r="B249" s="192"/>
      <c r="C249" s="192"/>
      <c r="D249" s="192"/>
      <c r="E249" s="192"/>
      <c r="F249" s="192"/>
      <c r="G249" s="192"/>
      <c r="H249" s="192"/>
    </row>
    <row r="250" spans="2:8">
      <c r="B250" s="192"/>
      <c r="C250" s="192"/>
      <c r="D250" s="192"/>
      <c r="E250" s="192"/>
      <c r="F250" s="192"/>
      <c r="G250" s="192"/>
      <c r="H250" s="192"/>
    </row>
    <row r="251" spans="2:8">
      <c r="B251" s="192"/>
      <c r="C251" s="192"/>
      <c r="D251" s="192"/>
      <c r="E251" s="192"/>
      <c r="F251" s="192"/>
      <c r="G251" s="192"/>
      <c r="H251" s="192"/>
    </row>
    <row r="252" spans="2:8">
      <c r="B252" s="192"/>
      <c r="C252" s="192"/>
      <c r="D252" s="192"/>
      <c r="E252" s="192"/>
      <c r="F252" s="192"/>
      <c r="G252" s="192"/>
      <c r="H252" s="192"/>
    </row>
    <row r="253" spans="2:8">
      <c r="B253" s="192"/>
      <c r="C253" s="192"/>
      <c r="D253" s="192"/>
      <c r="E253" s="192"/>
      <c r="F253" s="192"/>
      <c r="G253" s="192"/>
      <c r="H253" s="192"/>
    </row>
    <row r="254" spans="2:8">
      <c r="B254" s="192"/>
      <c r="C254" s="192"/>
      <c r="D254" s="192"/>
      <c r="E254" s="192"/>
      <c r="F254" s="192"/>
      <c r="G254" s="192"/>
      <c r="H254" s="192"/>
    </row>
    <row r="255" spans="2:8">
      <c r="B255" s="192"/>
      <c r="C255" s="192"/>
      <c r="D255" s="192"/>
      <c r="E255" s="192"/>
      <c r="F255" s="192"/>
      <c r="G255" s="192"/>
      <c r="H255" s="192"/>
    </row>
    <row r="256" spans="2:8">
      <c r="B256" s="192"/>
      <c r="C256" s="192"/>
      <c r="D256" s="192"/>
      <c r="E256" s="192"/>
      <c r="F256" s="192"/>
      <c r="G256" s="192"/>
      <c r="H256" s="192"/>
    </row>
    <row r="257" spans="2:8">
      <c r="B257" s="192"/>
      <c r="C257" s="192"/>
      <c r="D257" s="192"/>
      <c r="E257" s="192"/>
      <c r="F257" s="192"/>
      <c r="G257" s="192"/>
      <c r="H257" s="192"/>
    </row>
    <row r="258" spans="2:8">
      <c r="B258" s="192"/>
      <c r="C258" s="192"/>
      <c r="D258" s="192"/>
      <c r="E258" s="192"/>
      <c r="F258" s="192"/>
      <c r="G258" s="192"/>
      <c r="H258" s="192"/>
    </row>
    <row r="259" spans="2:8">
      <c r="B259" s="192"/>
      <c r="C259" s="192"/>
      <c r="D259" s="192"/>
      <c r="E259" s="192"/>
      <c r="F259" s="192"/>
      <c r="G259" s="192"/>
      <c r="H259" s="192"/>
    </row>
    <row r="260" spans="2:8">
      <c r="B260" s="192"/>
      <c r="C260" s="192"/>
      <c r="D260" s="192"/>
      <c r="E260" s="192"/>
      <c r="F260" s="192"/>
      <c r="G260" s="192"/>
      <c r="H260" s="192"/>
    </row>
    <row r="261" spans="2:8">
      <c r="B261" s="192"/>
      <c r="C261" s="192"/>
      <c r="D261" s="192"/>
      <c r="E261" s="192"/>
      <c r="F261" s="192"/>
      <c r="G261" s="192"/>
      <c r="H261" s="192"/>
    </row>
    <row r="262" spans="2:8">
      <c r="B262" s="192"/>
      <c r="C262" s="192"/>
      <c r="D262" s="192"/>
      <c r="E262" s="192"/>
      <c r="F262" s="192"/>
      <c r="G262" s="192"/>
      <c r="H262" s="192"/>
    </row>
    <row r="263" spans="2:8">
      <c r="B263" s="192"/>
      <c r="C263" s="192"/>
      <c r="D263" s="192"/>
      <c r="E263" s="192"/>
      <c r="F263" s="192"/>
      <c r="G263" s="192"/>
      <c r="H263" s="192"/>
    </row>
    <row r="264" spans="2:8">
      <c r="B264" s="192"/>
      <c r="C264" s="192"/>
      <c r="D264" s="192"/>
      <c r="E264" s="192"/>
      <c r="F264" s="192"/>
      <c r="G264" s="192"/>
      <c r="H264" s="192"/>
    </row>
    <row r="265" spans="2:8">
      <c r="B265" s="192"/>
      <c r="C265" s="192"/>
      <c r="D265" s="192"/>
      <c r="E265" s="192"/>
      <c r="F265" s="192"/>
      <c r="G265" s="192"/>
      <c r="H265" s="192"/>
    </row>
    <row r="266" spans="2:8">
      <c r="B266" s="192"/>
      <c r="C266" s="192"/>
      <c r="D266" s="192"/>
      <c r="E266" s="192"/>
      <c r="F266" s="192"/>
      <c r="G266" s="192"/>
      <c r="H266" s="192"/>
    </row>
    <row r="267" spans="2:8">
      <c r="B267" s="192"/>
      <c r="C267" s="192"/>
      <c r="D267" s="192"/>
      <c r="E267" s="192"/>
      <c r="F267" s="192"/>
      <c r="G267" s="192"/>
      <c r="H267" s="192"/>
    </row>
    <row r="268" spans="2:8">
      <c r="B268" s="192"/>
      <c r="C268" s="192"/>
      <c r="D268" s="192"/>
      <c r="E268" s="192"/>
      <c r="F268" s="192"/>
      <c r="G268" s="192"/>
      <c r="H268" s="192"/>
    </row>
    <row r="269" spans="2:8">
      <c r="B269" s="192"/>
      <c r="C269" s="192"/>
      <c r="D269" s="192"/>
      <c r="E269" s="192"/>
      <c r="F269" s="192"/>
      <c r="G269" s="192"/>
      <c r="H269" s="192"/>
    </row>
    <row r="270" spans="2:8">
      <c r="B270" s="192"/>
      <c r="C270" s="192"/>
      <c r="D270" s="192"/>
      <c r="E270" s="192"/>
      <c r="F270" s="192"/>
      <c r="G270" s="192"/>
      <c r="H270" s="192"/>
    </row>
    <row r="271" spans="2:8">
      <c r="B271" s="192"/>
      <c r="C271" s="192"/>
      <c r="D271" s="192"/>
      <c r="E271" s="192"/>
      <c r="F271" s="192"/>
      <c r="G271" s="192"/>
      <c r="H271" s="192"/>
    </row>
    <row r="272" spans="2:8">
      <c r="B272" s="192"/>
      <c r="C272" s="192"/>
      <c r="D272" s="192"/>
      <c r="E272" s="192"/>
      <c r="F272" s="192"/>
      <c r="G272" s="192"/>
      <c r="H272" s="192"/>
    </row>
    <row r="273" spans="2:8">
      <c r="B273" s="192"/>
      <c r="C273" s="192"/>
      <c r="D273" s="192"/>
      <c r="E273" s="192"/>
      <c r="F273" s="192"/>
      <c r="G273" s="192"/>
      <c r="H273" s="192"/>
    </row>
    <row r="274" spans="2:8">
      <c r="B274" s="192"/>
      <c r="C274" s="192"/>
      <c r="D274" s="192"/>
      <c r="E274" s="192"/>
      <c r="F274" s="192"/>
      <c r="G274" s="192"/>
      <c r="H274" s="192"/>
    </row>
    <row r="275" spans="2:8">
      <c r="B275" s="192"/>
      <c r="C275" s="192"/>
      <c r="D275" s="192"/>
      <c r="E275" s="192"/>
      <c r="F275" s="192"/>
      <c r="G275" s="192"/>
      <c r="H275" s="192"/>
    </row>
    <row r="276" spans="2:8">
      <c r="B276" s="192"/>
      <c r="C276" s="192"/>
      <c r="D276" s="192"/>
      <c r="E276" s="192"/>
      <c r="F276" s="192"/>
      <c r="G276" s="192"/>
      <c r="H276" s="192"/>
    </row>
    <row r="277" spans="2:8">
      <c r="B277" s="192"/>
      <c r="C277" s="192"/>
      <c r="D277" s="192"/>
      <c r="E277" s="192"/>
      <c r="F277" s="192"/>
      <c r="G277" s="192"/>
      <c r="H277" s="192"/>
    </row>
    <row r="278" spans="2:8">
      <c r="B278" s="192"/>
      <c r="C278" s="192"/>
      <c r="D278" s="192"/>
      <c r="E278" s="192"/>
      <c r="F278" s="192"/>
      <c r="G278" s="192"/>
      <c r="H278" s="192"/>
    </row>
    <row r="279" spans="2:8">
      <c r="B279" s="192"/>
      <c r="C279" s="192"/>
      <c r="D279" s="192"/>
      <c r="E279" s="192"/>
      <c r="F279" s="192"/>
      <c r="G279" s="192"/>
      <c r="H279" s="192"/>
    </row>
    <row r="280" spans="2:8">
      <c r="B280" s="192"/>
      <c r="C280" s="192"/>
      <c r="D280" s="192"/>
      <c r="E280" s="192"/>
      <c r="F280" s="192"/>
      <c r="G280" s="192"/>
      <c r="H280" s="192"/>
    </row>
    <row r="281" spans="2:8">
      <c r="B281" s="192"/>
      <c r="C281" s="192"/>
      <c r="D281" s="192"/>
      <c r="E281" s="192"/>
      <c r="F281" s="192"/>
      <c r="G281" s="192"/>
      <c r="H281" s="192"/>
    </row>
    <row r="282" spans="2:8">
      <c r="B282" s="192"/>
      <c r="C282" s="192"/>
      <c r="D282" s="192"/>
      <c r="E282" s="192"/>
      <c r="F282" s="192"/>
      <c r="G282" s="192"/>
      <c r="H282" s="192"/>
    </row>
    <row r="283" spans="2:8">
      <c r="B283" s="192"/>
      <c r="C283" s="192"/>
      <c r="D283" s="192"/>
      <c r="E283" s="192"/>
      <c r="F283" s="192"/>
      <c r="G283" s="192"/>
      <c r="H283" s="192"/>
    </row>
    <row r="284" spans="2:8">
      <c r="B284" s="192"/>
      <c r="C284" s="192"/>
      <c r="D284" s="192"/>
      <c r="E284" s="192"/>
      <c r="F284" s="192"/>
      <c r="G284" s="192"/>
      <c r="H284" s="192"/>
    </row>
    <row r="285" spans="2:8">
      <c r="B285" s="192"/>
      <c r="C285" s="192"/>
      <c r="D285" s="192"/>
      <c r="E285" s="192"/>
      <c r="F285" s="192"/>
      <c r="G285" s="192"/>
      <c r="H285" s="192"/>
    </row>
    <row r="286" spans="2:8">
      <c r="B286" s="192"/>
      <c r="C286" s="192"/>
      <c r="D286" s="192"/>
      <c r="E286" s="192"/>
      <c r="F286" s="192"/>
      <c r="G286" s="192"/>
      <c r="H286" s="192"/>
    </row>
    <row r="287" spans="2:8">
      <c r="B287" s="192"/>
      <c r="C287" s="192"/>
      <c r="D287" s="192"/>
      <c r="E287" s="192"/>
      <c r="F287" s="192"/>
      <c r="G287" s="192"/>
      <c r="H287" s="192"/>
    </row>
    <row r="288" spans="2:8">
      <c r="B288" s="192"/>
      <c r="C288" s="192"/>
      <c r="D288" s="192"/>
      <c r="E288" s="192"/>
      <c r="F288" s="192"/>
      <c r="G288" s="192"/>
      <c r="H288" s="192"/>
    </row>
    <row r="289" spans="2:8">
      <c r="B289" s="192"/>
      <c r="C289" s="192"/>
      <c r="D289" s="192"/>
      <c r="E289" s="192"/>
      <c r="F289" s="192"/>
      <c r="G289" s="192"/>
      <c r="H289" s="192"/>
    </row>
    <row r="290" spans="2:8">
      <c r="B290" s="192"/>
      <c r="C290" s="192"/>
      <c r="D290" s="192"/>
      <c r="E290" s="192"/>
      <c r="F290" s="192"/>
      <c r="G290" s="192"/>
      <c r="H290" s="192"/>
    </row>
    <row r="291" spans="2:8">
      <c r="B291" s="192"/>
      <c r="C291" s="192"/>
      <c r="D291" s="192"/>
      <c r="E291" s="192"/>
      <c r="F291" s="192"/>
      <c r="G291" s="192"/>
      <c r="H291" s="192"/>
    </row>
    <row r="292" spans="2:8">
      <c r="B292" s="192"/>
      <c r="C292" s="192"/>
      <c r="D292" s="192"/>
      <c r="E292" s="192"/>
      <c r="F292" s="192"/>
      <c r="G292" s="192"/>
      <c r="H292" s="192"/>
    </row>
    <row r="293" spans="2:8">
      <c r="B293" s="192"/>
      <c r="C293" s="192"/>
      <c r="D293" s="192"/>
      <c r="E293" s="192"/>
      <c r="F293" s="192"/>
      <c r="G293" s="192"/>
      <c r="H293" s="192"/>
    </row>
    <row r="294" spans="2:8">
      <c r="B294" s="192"/>
      <c r="C294" s="192"/>
      <c r="D294" s="192"/>
      <c r="E294" s="192"/>
      <c r="F294" s="192"/>
      <c r="G294" s="192"/>
      <c r="H294" s="192"/>
    </row>
    <row r="295" spans="2:8">
      <c r="B295" s="192"/>
      <c r="C295" s="192"/>
      <c r="D295" s="192"/>
      <c r="E295" s="192"/>
      <c r="F295" s="192"/>
      <c r="G295" s="192"/>
      <c r="H295" s="192"/>
    </row>
    <row r="296" spans="2:8">
      <c r="B296" s="192"/>
      <c r="C296" s="192"/>
      <c r="D296" s="192"/>
      <c r="E296" s="192"/>
      <c r="F296" s="192"/>
      <c r="G296" s="192"/>
      <c r="H296" s="192"/>
    </row>
    <row r="297" spans="2:8">
      <c r="B297" s="192"/>
      <c r="C297" s="192"/>
      <c r="D297" s="192"/>
      <c r="E297" s="192"/>
      <c r="F297" s="192"/>
      <c r="G297" s="192"/>
      <c r="H297" s="192"/>
    </row>
    <row r="298" spans="2:8">
      <c r="B298" s="192"/>
      <c r="C298" s="192"/>
      <c r="D298" s="192"/>
      <c r="E298" s="192"/>
      <c r="F298" s="192"/>
      <c r="G298" s="192"/>
      <c r="H298" s="192"/>
    </row>
    <row r="299" spans="2:8">
      <c r="B299" s="192"/>
      <c r="C299" s="192"/>
      <c r="D299" s="192"/>
      <c r="E299" s="192"/>
      <c r="F299" s="192"/>
      <c r="G299" s="192"/>
      <c r="H299" s="192"/>
    </row>
    <row r="300" spans="2:8">
      <c r="B300" s="192"/>
      <c r="C300" s="192"/>
      <c r="D300" s="192"/>
      <c r="E300" s="192"/>
      <c r="F300" s="192"/>
      <c r="G300" s="192"/>
      <c r="H300" s="192"/>
    </row>
    <row r="301" spans="2:8">
      <c r="B301" s="192"/>
      <c r="C301" s="192"/>
      <c r="D301" s="192"/>
      <c r="E301" s="192"/>
      <c r="F301" s="192"/>
      <c r="G301" s="192"/>
      <c r="H301" s="192"/>
    </row>
    <row r="302" spans="2:8">
      <c r="B302" s="192"/>
      <c r="C302" s="192"/>
      <c r="D302" s="192"/>
      <c r="E302" s="192"/>
      <c r="F302" s="192"/>
      <c r="G302" s="192"/>
      <c r="H302" s="192"/>
    </row>
    <row r="303" spans="2:8">
      <c r="B303" s="192"/>
      <c r="C303" s="192"/>
      <c r="D303" s="192"/>
      <c r="E303" s="192"/>
      <c r="F303" s="192"/>
      <c r="G303" s="192"/>
      <c r="H303" s="192"/>
    </row>
    <row r="304" spans="2:8">
      <c r="B304" s="192"/>
      <c r="C304" s="192"/>
      <c r="D304" s="192"/>
      <c r="E304" s="192"/>
      <c r="F304" s="192"/>
      <c r="G304" s="192"/>
      <c r="H304" s="192"/>
    </row>
    <row r="305" spans="2:8">
      <c r="B305" s="192"/>
      <c r="C305" s="192"/>
      <c r="D305" s="192"/>
      <c r="E305" s="192"/>
      <c r="F305" s="192"/>
      <c r="G305" s="192"/>
      <c r="H305" s="192"/>
    </row>
    <row r="306" spans="2:8">
      <c r="B306" s="192"/>
      <c r="C306" s="192"/>
      <c r="D306" s="192"/>
      <c r="E306" s="192"/>
      <c r="F306" s="192"/>
      <c r="G306" s="192"/>
      <c r="H306" s="192"/>
    </row>
    <row r="307" spans="2:8">
      <c r="B307" s="192"/>
      <c r="C307" s="192"/>
      <c r="D307" s="192"/>
      <c r="E307" s="192"/>
      <c r="F307" s="192"/>
      <c r="G307" s="192"/>
      <c r="H307" s="192"/>
    </row>
    <row r="308" spans="2:8">
      <c r="B308" s="192"/>
      <c r="C308" s="192"/>
      <c r="D308" s="192"/>
      <c r="E308" s="192"/>
      <c r="F308" s="192"/>
      <c r="G308" s="192"/>
      <c r="H308" s="192"/>
    </row>
    <row r="309" spans="2:8">
      <c r="B309" s="192"/>
      <c r="C309" s="192"/>
      <c r="D309" s="192"/>
      <c r="E309" s="192"/>
      <c r="F309" s="192"/>
      <c r="G309" s="192"/>
      <c r="H309" s="192"/>
    </row>
    <row r="310" spans="2:8">
      <c r="B310" s="192"/>
      <c r="C310" s="192"/>
      <c r="D310" s="192"/>
      <c r="E310" s="192"/>
      <c r="F310" s="192"/>
      <c r="G310" s="192"/>
      <c r="H310" s="192"/>
    </row>
    <row r="311" spans="2:8">
      <c r="B311" s="192"/>
      <c r="C311" s="192"/>
      <c r="D311" s="192"/>
      <c r="E311" s="192"/>
      <c r="F311" s="192"/>
      <c r="G311" s="192"/>
      <c r="H311" s="192"/>
    </row>
    <row r="312" spans="2:8">
      <c r="B312" s="192"/>
      <c r="C312" s="192"/>
      <c r="D312" s="192"/>
      <c r="E312" s="192"/>
      <c r="F312" s="192"/>
      <c r="G312" s="192"/>
      <c r="H312" s="192"/>
    </row>
    <row r="313" spans="2:8">
      <c r="B313" s="192"/>
      <c r="C313" s="192"/>
      <c r="D313" s="192"/>
      <c r="E313" s="192"/>
      <c r="F313" s="192"/>
      <c r="G313" s="192"/>
      <c r="H313" s="192"/>
    </row>
    <row r="314" spans="2:8">
      <c r="B314" s="192"/>
      <c r="C314" s="192"/>
      <c r="D314" s="192"/>
      <c r="E314" s="192"/>
      <c r="F314" s="192"/>
      <c r="G314" s="192"/>
      <c r="H314" s="192"/>
    </row>
    <row r="315" spans="2:8">
      <c r="B315" s="192"/>
      <c r="C315" s="192"/>
      <c r="D315" s="192"/>
      <c r="E315" s="192"/>
      <c r="F315" s="192"/>
      <c r="G315" s="192"/>
      <c r="H315" s="192"/>
    </row>
    <row r="316" spans="2:8">
      <c r="B316" s="192"/>
      <c r="C316" s="192"/>
      <c r="D316" s="192"/>
      <c r="E316" s="192"/>
      <c r="F316" s="192"/>
      <c r="G316" s="192"/>
      <c r="H316" s="192"/>
    </row>
    <row r="317" spans="2:8">
      <c r="B317" s="192"/>
      <c r="C317" s="192"/>
      <c r="D317" s="192"/>
      <c r="E317" s="192"/>
      <c r="F317" s="192"/>
      <c r="G317" s="192"/>
      <c r="H317" s="192"/>
    </row>
    <row r="318" spans="2:8">
      <c r="B318" s="192"/>
      <c r="C318" s="192"/>
      <c r="D318" s="192"/>
      <c r="E318" s="192"/>
      <c r="F318" s="192"/>
      <c r="G318" s="192"/>
      <c r="H318" s="192"/>
    </row>
    <row r="319" spans="2:8">
      <c r="B319" s="192"/>
      <c r="C319" s="192"/>
      <c r="D319" s="192"/>
      <c r="E319" s="192"/>
      <c r="F319" s="192"/>
      <c r="G319" s="192"/>
      <c r="H319" s="192"/>
    </row>
    <row r="320" spans="2:8">
      <c r="B320" s="192"/>
      <c r="C320" s="192"/>
      <c r="D320" s="192"/>
      <c r="E320" s="192"/>
      <c r="F320" s="192"/>
      <c r="G320" s="192"/>
      <c r="H320" s="192"/>
    </row>
    <row r="321" spans="2:8">
      <c r="B321" s="192"/>
      <c r="C321" s="192"/>
      <c r="D321" s="192"/>
      <c r="E321" s="192"/>
      <c r="F321" s="192"/>
      <c r="G321" s="192"/>
      <c r="H321" s="192"/>
    </row>
    <row r="322" spans="2:8">
      <c r="B322" s="192"/>
      <c r="C322" s="192"/>
      <c r="D322" s="192"/>
      <c r="E322" s="192"/>
      <c r="F322" s="192"/>
      <c r="G322" s="192"/>
      <c r="H322" s="192"/>
    </row>
    <row r="323" spans="2:8">
      <c r="B323" s="192"/>
      <c r="C323" s="192"/>
      <c r="D323" s="192"/>
      <c r="E323" s="192"/>
      <c r="F323" s="192"/>
      <c r="G323" s="192"/>
      <c r="H323" s="192"/>
    </row>
    <row r="324" spans="2:8">
      <c r="B324" s="192"/>
      <c r="C324" s="192"/>
      <c r="D324" s="192"/>
      <c r="E324" s="192"/>
      <c r="F324" s="192"/>
      <c r="G324" s="192"/>
      <c r="H324" s="192"/>
    </row>
    <row r="325" spans="2:8">
      <c r="B325" s="192"/>
      <c r="C325" s="192"/>
      <c r="D325" s="192"/>
      <c r="E325" s="192"/>
      <c r="F325" s="192"/>
      <c r="G325" s="192"/>
      <c r="H325" s="192"/>
    </row>
    <row r="326" spans="2:8">
      <c r="B326" s="192"/>
      <c r="C326" s="192"/>
      <c r="D326" s="192"/>
      <c r="E326" s="192"/>
      <c r="F326" s="192"/>
      <c r="G326" s="192"/>
      <c r="H326" s="192"/>
    </row>
    <row r="327" spans="2:8">
      <c r="B327" s="192"/>
      <c r="C327" s="192"/>
      <c r="D327" s="192"/>
      <c r="E327" s="192"/>
      <c r="F327" s="192"/>
      <c r="G327" s="192"/>
      <c r="H327" s="192"/>
    </row>
    <row r="328" spans="2:8">
      <c r="B328" s="192"/>
      <c r="C328" s="192"/>
      <c r="D328" s="192"/>
      <c r="E328" s="192"/>
      <c r="F328" s="192"/>
      <c r="G328" s="192"/>
      <c r="H328" s="192"/>
    </row>
    <row r="329" spans="2:8">
      <c r="B329" s="192"/>
      <c r="C329" s="192"/>
      <c r="D329" s="192"/>
      <c r="E329" s="192"/>
      <c r="F329" s="192"/>
      <c r="G329" s="192"/>
      <c r="H329" s="192"/>
    </row>
    <row r="330" spans="2:8">
      <c r="B330" s="192"/>
      <c r="C330" s="192"/>
      <c r="D330" s="192"/>
      <c r="E330" s="192"/>
      <c r="F330" s="192"/>
      <c r="G330" s="192"/>
      <c r="H330" s="192"/>
    </row>
    <row r="331" spans="2:8">
      <c r="B331" s="192"/>
      <c r="C331" s="192"/>
      <c r="D331" s="192"/>
      <c r="E331" s="192"/>
      <c r="F331" s="192"/>
      <c r="G331" s="192"/>
      <c r="H331" s="192"/>
    </row>
    <row r="332" spans="2:8">
      <c r="B332" s="192"/>
      <c r="C332" s="192"/>
      <c r="D332" s="192"/>
      <c r="E332" s="192"/>
      <c r="F332" s="192"/>
      <c r="G332" s="192"/>
      <c r="H332" s="192"/>
    </row>
    <row r="333" spans="2:8">
      <c r="B333" s="192"/>
      <c r="C333" s="192"/>
      <c r="D333" s="192"/>
      <c r="E333" s="192"/>
      <c r="F333" s="192"/>
      <c r="G333" s="192"/>
      <c r="H333" s="192"/>
    </row>
    <row r="334" spans="2:8">
      <c r="B334" s="192"/>
      <c r="C334" s="192"/>
      <c r="D334" s="192"/>
      <c r="E334" s="192"/>
      <c r="F334" s="192"/>
      <c r="G334" s="192"/>
      <c r="H334" s="192"/>
    </row>
    <row r="335" spans="2:8">
      <c r="B335" s="192"/>
      <c r="C335" s="192"/>
      <c r="D335" s="192"/>
      <c r="E335" s="192"/>
      <c r="F335" s="192"/>
      <c r="G335" s="192"/>
      <c r="H335" s="192"/>
    </row>
    <row r="336" spans="2:8">
      <c r="B336" s="192"/>
      <c r="C336" s="192"/>
      <c r="D336" s="192"/>
      <c r="E336" s="192"/>
      <c r="F336" s="192"/>
      <c r="G336" s="192"/>
      <c r="H336" s="192"/>
    </row>
    <row r="337" spans="2:8">
      <c r="B337" s="192"/>
      <c r="C337" s="192"/>
      <c r="D337" s="192"/>
      <c r="E337" s="192"/>
      <c r="F337" s="192"/>
      <c r="G337" s="192"/>
      <c r="H337" s="192"/>
    </row>
    <row r="338" spans="2:8">
      <c r="B338" s="192"/>
      <c r="C338" s="192"/>
      <c r="D338" s="192"/>
      <c r="E338" s="192"/>
      <c r="F338" s="192"/>
      <c r="G338" s="192"/>
      <c r="H338" s="192"/>
    </row>
    <row r="339" spans="2:8">
      <c r="B339" s="192"/>
      <c r="C339" s="192"/>
      <c r="D339" s="192"/>
      <c r="E339" s="192"/>
      <c r="F339" s="192"/>
      <c r="G339" s="192"/>
      <c r="H339" s="192"/>
    </row>
    <row r="340" spans="2:8">
      <c r="B340" s="192"/>
      <c r="C340" s="192"/>
      <c r="D340" s="192"/>
      <c r="E340" s="192"/>
      <c r="F340" s="192"/>
      <c r="G340" s="192"/>
      <c r="H340" s="192"/>
    </row>
    <row r="341" spans="2:8">
      <c r="B341" s="192"/>
      <c r="C341" s="192"/>
      <c r="D341" s="192"/>
      <c r="E341" s="192"/>
      <c r="F341" s="192"/>
      <c r="G341" s="192"/>
      <c r="H341" s="192"/>
    </row>
    <row r="342" spans="2:8">
      <c r="B342" s="192"/>
      <c r="C342" s="192"/>
      <c r="D342" s="192"/>
      <c r="E342" s="192"/>
      <c r="F342" s="192"/>
      <c r="G342" s="192"/>
      <c r="H342" s="192"/>
    </row>
    <row r="343" spans="2:8">
      <c r="B343" s="192"/>
      <c r="C343" s="192"/>
      <c r="D343" s="192"/>
      <c r="E343" s="192"/>
      <c r="F343" s="192"/>
      <c r="G343" s="192"/>
      <c r="H343" s="192"/>
    </row>
    <row r="344" spans="2:8">
      <c r="B344" s="192"/>
      <c r="C344" s="192"/>
      <c r="D344" s="192"/>
      <c r="E344" s="192"/>
      <c r="F344" s="192"/>
      <c r="G344" s="192"/>
      <c r="H344" s="192"/>
    </row>
    <row r="345" spans="2:8">
      <c r="B345" s="192"/>
      <c r="C345" s="192"/>
      <c r="D345" s="192"/>
      <c r="E345" s="192"/>
      <c r="F345" s="192"/>
      <c r="G345" s="192"/>
      <c r="H345" s="192"/>
    </row>
    <row r="346" spans="2:8">
      <c r="B346" s="192"/>
      <c r="C346" s="192"/>
      <c r="D346" s="192"/>
      <c r="E346" s="192"/>
      <c r="F346" s="192"/>
      <c r="G346" s="192"/>
      <c r="H346" s="192"/>
    </row>
    <row r="347" spans="2:8">
      <c r="B347" s="192"/>
      <c r="C347" s="192"/>
      <c r="D347" s="192"/>
      <c r="E347" s="192"/>
      <c r="F347" s="192"/>
      <c r="G347" s="192"/>
      <c r="H347" s="192"/>
    </row>
    <row r="348" spans="2:8">
      <c r="B348" s="192"/>
      <c r="C348" s="192"/>
      <c r="D348" s="192"/>
      <c r="E348" s="192"/>
      <c r="F348" s="192"/>
      <c r="G348" s="192"/>
      <c r="H348" s="192"/>
    </row>
    <row r="349" spans="2:8">
      <c r="B349" s="192"/>
      <c r="C349" s="192"/>
      <c r="D349" s="192"/>
      <c r="E349" s="192"/>
      <c r="F349" s="192"/>
      <c r="G349" s="192"/>
      <c r="H349" s="192"/>
    </row>
    <row r="350" spans="2:8">
      <c r="B350" s="192"/>
      <c r="C350" s="192"/>
      <c r="D350" s="192"/>
      <c r="E350" s="192"/>
      <c r="F350" s="192"/>
      <c r="G350" s="192"/>
      <c r="H350" s="192"/>
    </row>
    <row r="351" spans="2:8">
      <c r="B351" s="192"/>
      <c r="C351" s="192"/>
      <c r="D351" s="192"/>
      <c r="E351" s="192"/>
      <c r="F351" s="192"/>
      <c r="G351" s="192"/>
      <c r="H351" s="192"/>
    </row>
    <row r="352" spans="2:8">
      <c r="B352" s="192"/>
      <c r="C352" s="192"/>
      <c r="D352" s="192"/>
      <c r="E352" s="192"/>
      <c r="F352" s="192"/>
      <c r="G352" s="192"/>
      <c r="H352" s="192"/>
    </row>
    <row r="353" spans="2:8">
      <c r="B353" s="192"/>
      <c r="C353" s="192"/>
      <c r="D353" s="192"/>
      <c r="E353" s="192"/>
      <c r="F353" s="192"/>
      <c r="G353" s="192"/>
      <c r="H353" s="192"/>
    </row>
    <row r="354" spans="2:8">
      <c r="B354" s="192"/>
      <c r="C354" s="192"/>
      <c r="D354" s="192"/>
      <c r="E354" s="192"/>
      <c r="F354" s="192"/>
      <c r="G354" s="192"/>
      <c r="H354" s="192"/>
    </row>
    <row r="355" spans="2:8">
      <c r="B355" s="192"/>
      <c r="C355" s="192"/>
      <c r="D355" s="192"/>
      <c r="E355" s="192"/>
      <c r="F355" s="192"/>
      <c r="G355" s="192"/>
      <c r="H355" s="192"/>
    </row>
    <row r="356" spans="2:8">
      <c r="B356" s="192"/>
      <c r="C356" s="192"/>
      <c r="D356" s="192"/>
      <c r="E356" s="192"/>
      <c r="F356" s="192"/>
      <c r="G356" s="192"/>
      <c r="H356" s="192"/>
    </row>
    <row r="357" spans="2:8">
      <c r="B357" s="192"/>
      <c r="C357" s="192"/>
      <c r="D357" s="192"/>
      <c r="E357" s="192"/>
      <c r="F357" s="192"/>
      <c r="G357" s="192"/>
      <c r="H357" s="192"/>
    </row>
    <row r="358" spans="2:8">
      <c r="B358" s="192"/>
      <c r="C358" s="192"/>
      <c r="D358" s="192"/>
      <c r="E358" s="192"/>
      <c r="F358" s="192"/>
      <c r="G358" s="192"/>
      <c r="H358" s="192"/>
    </row>
    <row r="359" spans="2:8">
      <c r="B359" s="192"/>
      <c r="C359" s="192"/>
      <c r="D359" s="192"/>
      <c r="E359" s="192"/>
      <c r="F359" s="192"/>
      <c r="G359" s="192"/>
      <c r="H359" s="192"/>
    </row>
    <row r="360" spans="2:8">
      <c r="B360" s="192"/>
      <c r="C360" s="192"/>
      <c r="D360" s="192"/>
      <c r="E360" s="192"/>
      <c r="F360" s="192"/>
      <c r="G360" s="192"/>
      <c r="H360" s="192"/>
    </row>
    <row r="361" spans="2:8">
      <c r="B361" s="192"/>
      <c r="C361" s="192"/>
      <c r="D361" s="192"/>
      <c r="E361" s="192"/>
      <c r="F361" s="192"/>
      <c r="G361" s="192"/>
      <c r="H361" s="192"/>
    </row>
    <row r="362" spans="2:8">
      <c r="B362" s="192"/>
      <c r="C362" s="192"/>
      <c r="D362" s="192"/>
      <c r="E362" s="192"/>
      <c r="F362" s="192"/>
      <c r="G362" s="192"/>
      <c r="H362" s="192"/>
    </row>
    <row r="363" spans="2:8">
      <c r="B363" s="192"/>
      <c r="C363" s="192"/>
      <c r="D363" s="192"/>
      <c r="E363" s="192"/>
      <c r="F363" s="192"/>
      <c r="G363" s="192"/>
      <c r="H363" s="192"/>
    </row>
    <row r="364" spans="2:8">
      <c r="B364" s="192"/>
      <c r="C364" s="192"/>
      <c r="D364" s="192"/>
      <c r="E364" s="192"/>
      <c r="F364" s="192"/>
      <c r="G364" s="192"/>
      <c r="H364" s="192"/>
    </row>
    <row r="365" spans="2:8">
      <c r="B365" s="192"/>
      <c r="C365" s="192"/>
      <c r="D365" s="192"/>
      <c r="E365" s="192"/>
      <c r="F365" s="192"/>
      <c r="G365" s="192"/>
      <c r="H365" s="192"/>
    </row>
    <row r="366" spans="2:8">
      <c r="B366" s="192"/>
      <c r="C366" s="192"/>
      <c r="D366" s="192"/>
      <c r="E366" s="192"/>
      <c r="F366" s="192"/>
      <c r="G366" s="192"/>
      <c r="H366" s="192"/>
    </row>
    <row r="367" spans="2:8">
      <c r="B367" s="192"/>
      <c r="C367" s="192"/>
      <c r="D367" s="192"/>
      <c r="E367" s="192"/>
      <c r="F367" s="192"/>
      <c r="G367" s="192"/>
      <c r="H367" s="192"/>
    </row>
    <row r="368" spans="2:8">
      <c r="B368" s="192"/>
      <c r="C368" s="192"/>
      <c r="D368" s="192"/>
      <c r="E368" s="192"/>
      <c r="F368" s="192"/>
      <c r="G368" s="192"/>
      <c r="H368" s="192"/>
    </row>
  </sheetData>
  <mergeCells count="9">
    <mergeCell ref="E21:F21"/>
    <mergeCell ref="E18:F18"/>
    <mergeCell ref="E19:F19"/>
    <mergeCell ref="E20:F20"/>
    <mergeCell ref="G2:H2"/>
    <mergeCell ref="G3:H3"/>
    <mergeCell ref="B3:F3"/>
    <mergeCell ref="B2:F2"/>
    <mergeCell ref="E17:F17"/>
  </mergeCells>
  <pageMargins left="0.70866141732283472" right="0.70866141732283472" top="0.74803149606299213" bottom="0.74803149606299213" header="0.31496062992125984" footer="0.31496062992125984"/>
  <pageSetup paperSize="5" scale="97" orientation="landscape" r:id="rId1"/>
  <headerFooter>
    <oddHeader>&amp;L&amp;F&amp;C&amp;A&amp;RPrint Date: &amp;D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CL370"/>
  <sheetViews>
    <sheetView tabSelected="1" topLeftCell="Q1" zoomScaleNormal="100" workbookViewId="0">
      <selection activeCell="AJ11" sqref="AJ11"/>
    </sheetView>
  </sheetViews>
  <sheetFormatPr defaultRowHeight="12.75"/>
  <cols>
    <col min="1" max="1" width="9" style="31" customWidth="1"/>
    <col min="2" max="2" width="11.85546875" style="32" bestFit="1" customWidth="1"/>
    <col min="3" max="3" width="11.42578125" style="32" customWidth="1"/>
    <col min="4" max="4" width="15.85546875" style="31" customWidth="1"/>
    <col min="5" max="7" width="11.42578125" style="33" customWidth="1"/>
    <col min="8" max="9" width="11.42578125" style="31" customWidth="1"/>
    <col min="10" max="10" width="8.42578125" style="31" bestFit="1" customWidth="1"/>
    <col min="11" max="11" width="7.42578125" style="31" bestFit="1" customWidth="1"/>
    <col min="12" max="12" width="11.140625" style="31" customWidth="1"/>
    <col min="13" max="13" width="7.42578125" style="31" customWidth="1"/>
    <col min="14" max="14" width="7.5703125" style="31" customWidth="1"/>
    <col min="15" max="15" width="11.7109375" style="31" customWidth="1"/>
    <col min="16" max="16" width="8.28515625" style="31" customWidth="1"/>
    <col min="17" max="18" width="7.85546875" style="31" customWidth="1"/>
    <col min="19" max="19" width="7.140625" style="216" bestFit="1" customWidth="1"/>
    <col min="20" max="20" width="7.7109375" style="31" bestFit="1" customWidth="1"/>
    <col min="21" max="21" width="7.140625" style="216" bestFit="1" customWidth="1"/>
    <col min="22" max="22" width="7.7109375" style="31" bestFit="1" customWidth="1"/>
    <col min="23" max="23" width="7.140625" style="216" bestFit="1" customWidth="1"/>
    <col min="24" max="24" width="7.7109375" style="31" bestFit="1" customWidth="1"/>
    <col min="25" max="25" width="7.140625" style="216" bestFit="1" customWidth="1"/>
    <col min="26" max="26" width="7.7109375" style="31" bestFit="1" customWidth="1"/>
    <col min="27" max="27" width="7.140625" style="216" bestFit="1" customWidth="1"/>
    <col min="28" max="28" width="7.7109375" style="31" bestFit="1" customWidth="1"/>
    <col min="29" max="29" width="7.140625" style="216" bestFit="1" customWidth="1"/>
    <col min="30" max="30" width="7.7109375" style="31" bestFit="1" customWidth="1"/>
    <col min="31" max="31" width="7.140625" style="216" bestFit="1" customWidth="1"/>
    <col min="32" max="32" width="7.7109375" style="31" bestFit="1" customWidth="1"/>
    <col min="33" max="33" width="7.140625" style="216" bestFit="1" customWidth="1"/>
    <col min="34" max="34" width="7.7109375" style="31" bestFit="1" customWidth="1"/>
    <col min="35" max="35" width="7.140625" style="216" bestFit="1" customWidth="1"/>
    <col min="36" max="36" width="7.7109375" style="31" bestFit="1" customWidth="1"/>
    <col min="37" max="37" width="8" style="216" bestFit="1" customWidth="1"/>
    <col min="38" max="38" width="8.140625" style="31" customWidth="1"/>
    <col min="39" max="39" width="10.28515625" style="31" customWidth="1"/>
    <col min="40" max="43" width="11" style="31" customWidth="1"/>
    <col min="44" max="47" width="8.42578125" style="31" customWidth="1"/>
    <col min="48" max="48" width="10" style="31" bestFit="1" customWidth="1"/>
    <col min="49" max="49" width="7.85546875" style="31" bestFit="1" customWidth="1"/>
    <col min="50" max="50" width="9.5703125" style="31" customWidth="1"/>
    <col min="51" max="51" width="7.5703125" style="31" customWidth="1"/>
    <col min="52" max="52" width="7.85546875" style="31" bestFit="1" customWidth="1"/>
    <col min="53" max="53" width="7.85546875" style="31" customWidth="1"/>
    <col min="54" max="54" width="7" style="31" bestFit="1" customWidth="1"/>
    <col min="55" max="55" width="7.85546875" style="31" customWidth="1"/>
    <col min="56" max="57" width="13.28515625" style="31" bestFit="1" customWidth="1"/>
    <col min="58" max="58" width="11" style="31" customWidth="1"/>
    <col min="59" max="59" width="8.85546875" style="31" customWidth="1"/>
    <col min="60" max="60" width="9.7109375" style="31" customWidth="1"/>
    <col min="61" max="61" width="9.140625" style="31" customWidth="1"/>
    <col min="62" max="62" width="9.28515625" style="31" customWidth="1"/>
    <col min="63" max="90" width="9.140625" style="121"/>
    <col min="91" max="16384" width="9.140625" style="31"/>
  </cols>
  <sheetData>
    <row r="1" spans="1:90" s="30" customFormat="1" ht="63.75">
      <c r="A1" s="140" t="s">
        <v>79</v>
      </c>
      <c r="B1" s="140" t="s">
        <v>497</v>
      </c>
      <c r="C1" s="140" t="s">
        <v>32</v>
      </c>
      <c r="D1" s="143" t="s">
        <v>603</v>
      </c>
      <c r="E1" s="143" t="s">
        <v>604</v>
      </c>
      <c r="F1" s="143" t="s">
        <v>605</v>
      </c>
      <c r="G1" s="143" t="s">
        <v>616</v>
      </c>
      <c r="H1" s="140" t="s">
        <v>29</v>
      </c>
      <c r="I1" s="143" t="s">
        <v>615</v>
      </c>
      <c r="J1" s="140" t="s">
        <v>498</v>
      </c>
      <c r="K1" s="184" t="s">
        <v>499</v>
      </c>
      <c r="L1" s="143" t="s">
        <v>614</v>
      </c>
      <c r="M1" s="140" t="s">
        <v>500</v>
      </c>
      <c r="N1" s="184" t="s">
        <v>501</v>
      </c>
      <c r="O1" s="143" t="s">
        <v>613</v>
      </c>
      <c r="P1" s="140" t="s">
        <v>502</v>
      </c>
      <c r="Q1" s="143" t="s">
        <v>503</v>
      </c>
      <c r="R1" s="184" t="s">
        <v>584</v>
      </c>
      <c r="S1" s="186" t="s">
        <v>581</v>
      </c>
      <c r="T1" s="186" t="s">
        <v>572</v>
      </c>
      <c r="U1" s="186" t="s">
        <v>580</v>
      </c>
      <c r="V1" s="186" t="s">
        <v>573</v>
      </c>
      <c r="W1" s="186" t="s">
        <v>579</v>
      </c>
      <c r="X1" s="186" t="s">
        <v>574</v>
      </c>
      <c r="Y1" s="186" t="s">
        <v>578</v>
      </c>
      <c r="Z1" s="186" t="s">
        <v>575</v>
      </c>
      <c r="AA1" s="186" t="s">
        <v>577</v>
      </c>
      <c r="AB1" s="186" t="s">
        <v>576</v>
      </c>
      <c r="AC1" s="186" t="s">
        <v>617</v>
      </c>
      <c r="AD1" s="186" t="s">
        <v>618</v>
      </c>
      <c r="AE1" s="186" t="s">
        <v>619</v>
      </c>
      <c r="AF1" s="186" t="s">
        <v>620</v>
      </c>
      <c r="AG1" s="186" t="s">
        <v>621</v>
      </c>
      <c r="AH1" s="186" t="s">
        <v>622</v>
      </c>
      <c r="AI1" s="186" t="s">
        <v>623</v>
      </c>
      <c r="AJ1" s="186" t="s">
        <v>624</v>
      </c>
      <c r="AK1" s="186" t="s">
        <v>625</v>
      </c>
      <c r="AL1" s="186" t="s">
        <v>626</v>
      </c>
      <c r="AM1" s="184" t="s">
        <v>731</v>
      </c>
      <c r="AN1" s="143" t="s">
        <v>606</v>
      </c>
      <c r="AO1" s="143" t="s">
        <v>608</v>
      </c>
      <c r="AP1" s="143" t="s">
        <v>607</v>
      </c>
      <c r="AQ1" s="143" t="s">
        <v>609</v>
      </c>
      <c r="AR1" s="184" t="s">
        <v>504</v>
      </c>
      <c r="AS1" s="184" t="s">
        <v>505</v>
      </c>
      <c r="AT1" s="184" t="s">
        <v>506</v>
      </c>
      <c r="AU1" s="184" t="s">
        <v>507</v>
      </c>
      <c r="AV1" s="185" t="s">
        <v>508</v>
      </c>
      <c r="AW1" s="145" t="s">
        <v>610</v>
      </c>
      <c r="AX1" s="145" t="s">
        <v>611</v>
      </c>
      <c r="AY1" s="145" t="s">
        <v>509</v>
      </c>
      <c r="AZ1" s="185" t="s">
        <v>510</v>
      </c>
      <c r="BA1" s="185" t="s">
        <v>511</v>
      </c>
      <c r="BB1" s="185" t="s">
        <v>512</v>
      </c>
      <c r="BC1" s="185" t="s">
        <v>513</v>
      </c>
      <c r="BD1" s="186" t="s">
        <v>514</v>
      </c>
      <c r="BE1" s="186" t="s">
        <v>515</v>
      </c>
      <c r="BF1" s="143" t="s">
        <v>612</v>
      </c>
      <c r="BG1" s="184" t="s">
        <v>516</v>
      </c>
      <c r="BH1" s="184" t="s">
        <v>517</v>
      </c>
      <c r="BI1" s="184" t="s">
        <v>518</v>
      </c>
      <c r="BJ1" s="184" t="s">
        <v>519</v>
      </c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  <c r="CH1" s="130"/>
      <c r="CI1" s="130"/>
      <c r="CJ1" s="130"/>
      <c r="CK1" s="130"/>
      <c r="CL1" s="130"/>
    </row>
    <row r="2" spans="1:90" s="126" customFormat="1" ht="24.75" customHeight="1" thickBot="1">
      <c r="A2" s="144">
        <f>'Plot (1)'!U4</f>
        <v>0</v>
      </c>
      <c r="B2" s="144">
        <f>'Plot (1)'!A4</f>
        <v>0</v>
      </c>
      <c r="C2" s="144">
        <f>'Plot (1)'!H4</f>
        <v>0</v>
      </c>
      <c r="D2" s="146"/>
      <c r="E2" s="147"/>
      <c r="F2" s="414"/>
      <c r="G2" s="517"/>
      <c r="H2" s="144">
        <f>'Plot (1)'!AA4</f>
        <v>0</v>
      </c>
      <c r="I2" s="146"/>
      <c r="J2" s="144">
        <f ca="1">'Quick Plot Summary'!G18</f>
        <v>0</v>
      </c>
      <c r="K2" s="189">
        <f>'LCL Calculator'!F14</f>
        <v>0</v>
      </c>
      <c r="L2" s="146"/>
      <c r="M2" s="144">
        <f ca="1">'Quick Plot Summary'!G19</f>
        <v>0</v>
      </c>
      <c r="N2" s="189">
        <f>'LCL Calculator'!H14</f>
        <v>0</v>
      </c>
      <c r="O2" s="146"/>
      <c r="P2" s="144" t="e">
        <f>AVERAGE('Plot (1)'!AC16:AD16,'Plot (2)'!AC16:AD16,'Plot (3)'!AC16:AD16,'Plot (4)'!AC16:AD16,'Plot (5)'!AC16:AD16,'Plot (6)'!AC16:AD16,'Plot (7)'!AC16:AD16,'Plot (8)'!AC16:AD16,'Plot (9)'!AC16:AD16,'Plot (10)'!AC16:AD16)</f>
        <v>#DIV/0!</v>
      </c>
      <c r="Q2" s="146"/>
      <c r="R2" s="187">
        <f ca="1">BG2-AM2</f>
        <v>0</v>
      </c>
      <c r="S2" s="214" t="str">
        <f>'FH Agent Summary'!AR4</f>
        <v>(blank)</v>
      </c>
      <c r="T2" s="213" t="e">
        <f ca="1">((('FH Agent Summary'!AZ4)/10)*200)/BG2</f>
        <v>#DIV/0!</v>
      </c>
      <c r="U2" s="214" t="str">
        <f>'FH Agent Summary'!AR5</f>
        <v>N/A</v>
      </c>
      <c r="V2" s="213" t="e">
        <f ca="1">((('FH Agent Summary'!AZ5)/10)*200)/BG2</f>
        <v>#DIV/0!</v>
      </c>
      <c r="W2" s="214">
        <f>'FH Agent Summary'!AR6</f>
        <v>0</v>
      </c>
      <c r="X2" s="213" t="e">
        <f ca="1">((('FH Agent Summary'!AZ6)/10)*200)/BG2</f>
        <v>#DIV/0!</v>
      </c>
      <c r="Y2" s="214">
        <f>'FH Agent Summary'!AR7</f>
        <v>0</v>
      </c>
      <c r="Z2" s="213" t="e">
        <f ca="1">((('FH Agent Summary'!AZ7)/10)*200)/BG2</f>
        <v>#DIV/0!</v>
      </c>
      <c r="AA2" s="214">
        <f>'FH Agent Summary'!AR8</f>
        <v>0</v>
      </c>
      <c r="AB2" s="213" t="e">
        <f ca="1">((('FH Agent Summary'!AZ8)/10)*200)/BG2</f>
        <v>#DIV/0!</v>
      </c>
      <c r="AC2" s="214">
        <f>'FH Agent Summary'!AR9</f>
        <v>0</v>
      </c>
      <c r="AD2" s="213" t="e">
        <f ca="1">((('FH Agent Summary'!AZ9)/10)*200)/BG2</f>
        <v>#DIV/0!</v>
      </c>
      <c r="AE2" s="214">
        <f>'FH Agent Summary'!AR13</f>
        <v>0</v>
      </c>
      <c r="AF2" s="213" t="e">
        <f ca="1">((('FH Agent Summary'!AZ13)/10)*200)/BG2</f>
        <v>#DIV/0!</v>
      </c>
      <c r="AG2" s="214">
        <f>'FH Agent Summary'!AR14</f>
        <v>0</v>
      </c>
      <c r="AH2" s="213" t="e">
        <f ca="1">((('FH Agent Summary'!AZ14)/10)*200)/BG2</f>
        <v>#DIV/0!</v>
      </c>
      <c r="AI2" s="214">
        <f>'FH Agent Summary'!AR15</f>
        <v>0</v>
      </c>
      <c r="AJ2" s="213" t="e">
        <f ca="1">((('FH Agent Summary'!AZ15)/10)*200)/BG2</f>
        <v>#DIV/0!</v>
      </c>
      <c r="AK2" s="214">
        <f>'FH Agent Summary'!AR16</f>
        <v>0</v>
      </c>
      <c r="AL2" s="213" t="e">
        <f ca="1">((('FH Agent Summary'!AZ16)/10)*200)/BG2</f>
        <v>#DIV/0!</v>
      </c>
      <c r="AM2" s="187">
        <f>'Quick Plot Summary'!G20+'Quick Plot Summary'!G21</f>
        <v>0</v>
      </c>
      <c r="AN2" s="146"/>
      <c r="AO2" s="146"/>
      <c r="AP2" s="146"/>
      <c r="AQ2" s="146"/>
      <c r="AR2" s="187">
        <f>'Inventory Summary'!E15</f>
        <v>0</v>
      </c>
      <c r="AS2" s="189">
        <f>'Inventory Summary'!F15</f>
        <v>0</v>
      </c>
      <c r="AT2" s="187">
        <f>'Inventory Summary'!E16</f>
        <v>0</v>
      </c>
      <c r="AU2" s="189">
        <f>'Inventory Summary'!F16</f>
        <v>0</v>
      </c>
      <c r="AV2" s="217">
        <f>'Volume Calculator'!K13</f>
        <v>0</v>
      </c>
      <c r="AW2" s="146"/>
      <c r="AX2" s="146"/>
      <c r="AY2" s="414"/>
      <c r="AZ2" s="189">
        <f>'LCL Calculator'!P13</f>
        <v>0</v>
      </c>
      <c r="BA2" s="189">
        <f>'LCL Calculator'!AA13</f>
        <v>0</v>
      </c>
      <c r="BB2" s="189">
        <f>'LCL Calculator'!P27</f>
        <v>0</v>
      </c>
      <c r="BC2" s="189">
        <f>'LCL Calculator'!AA27</f>
        <v>0</v>
      </c>
      <c r="BD2" s="190" t="e">
        <f>'Quadratic Mean Calculator'!G5</f>
        <v>#DIV/0!</v>
      </c>
      <c r="BE2" s="190">
        <f>'Quadratic Mean Calculator'!H5</f>
        <v>0</v>
      </c>
      <c r="BF2" s="146"/>
      <c r="BG2" s="187">
        <f ca="1">(('Quick Plot Summary'!C15)*200)/10</f>
        <v>0</v>
      </c>
      <c r="BH2" s="187">
        <f>((('Plot (1)'!D11+'Plot (1)'!D14+'Plot (1)'!D17+'Plot (1)'!D20+'Plot (1)'!D23+'Plot (1)'!D26+'Plot (1)'!D29+'Plot (1)'!D32+'Plot (1)'!D35+'Plot (1)'!D38)+('Plot (2)'!D11+'Plot (2)'!D14+'Plot (2)'!D17+'Plot (2)'!D20+'Plot (2)'!D23+'Plot (2)'!D26+'Plot (2)'!D29+'Plot (2)'!D32+'Plot (2)'!D35+'Plot (2)'!D38)+('Plot (3)'!D11+'Plot (3)'!D14+'Plot (3)'!D17+'Plot (3)'!D20+'Plot (3)'!D23+'Plot (3)'!D26+'Plot (3)'!D29+'Plot (3)'!D32+'Plot (3)'!D35+'Plot (3)'!D38)+('Plot (4)'!D11+'Plot (4)'!D14+'Plot (4)'!D17+'Plot (4)'!D20+'Plot (4)'!D23+'Plot (4)'!D26+'Plot (4)'!D29+'Plot (4)'!D32+'Plot (4)'!D35+'Plot (4)'!D38)+('Plot (5)'!D11+'Plot (5)'!D14+'Plot (5)'!D17+'Plot (5)'!D20+'Plot (5)'!D23+'Plot (5)'!D26+'Plot (5)'!D29+'Plot (5)'!D32+'Plot (5)'!D35+'Plot (5)'!D38)+('Plot (6)'!D11+'Plot (6)'!D14+'Plot (6)'!D17+'Plot (6)'!D20+'Plot (6)'!D23+'Plot (6)'!D26+'Plot (6)'!D29+'Plot (6)'!D32+'Plot (6)'!D35+'Plot (6)'!D38)+('Plot (7)'!D11+'Plot (7)'!D14+'Plot (7)'!D17+'Plot (7)'!D20+'Plot (7)'!D23+'Plot (7)'!D26+'Plot (7)'!D29+'Plot (7)'!D32+'Plot (7)'!D35+'Plot (7)'!D38)+('Plot (8)'!D11+'Plot (8)'!D14+'Plot (8)'!D17+'Plot (8)'!D20+'Plot (8)'!D23+'Plot (8)'!D26+'Plot (8)'!D29+'Plot (8)'!D32+'Plot (8)'!D35+'Plot (8)'!D38)+('Plot (9)'!D11+'Plot (9)'!D14+'Plot (9)'!D17+'Plot (9)'!D20+'Plot (9)'!D23+'Plot (9)'!D26+'Plot (9)'!D29+'Plot (9)'!D32+'Plot (9)'!D35+'Plot (9)'!D38)+('Plot (10)'!D11+'Plot (10)'!D14+'Plot (10)'!D17+'Plot (10)'!D20+'Plot (10)'!D23+'Plot (10)'!D26+'Plot (10)'!D29+'Plot (10)'!D32+'Plot (10)'!D35+'Plot (10)'!D38))*200)/10</f>
        <v>0</v>
      </c>
      <c r="BI2" s="187">
        <f>((('Plot (1)'!D12+'Plot (1)'!D15+'Plot (1)'!D18+'Plot (1)'!D20+'Plot (1)'!D24+'Plot (1)'!D27+'Plot (1)'!D30+'Plot (1)'!D33+'Plot (1)'!D36+'Plot (1)'!D39)+('Plot (2)'!D12+'Plot (2)'!D15+'Plot (2)'!D18+'Plot (2)'!D20+'Plot (2)'!D24+'Plot (2)'!D27+'Plot (2)'!D30+'Plot (2)'!D33+'Plot (2)'!D36+'Plot (2)'!D39)+('Plot (3)'!D12+'Plot (3)'!D15+'Plot (3)'!D18+'Plot (3)'!D20+'Plot (3)'!D24+'Plot (3)'!D27+'Plot (3)'!D30+'Plot (3)'!D33+'Plot (3)'!D36+'Plot (3)'!D39)+('Plot (4)'!D12+'Plot (4)'!D15+'Plot (4)'!D18+'Plot (4)'!D20+'Plot (4)'!D24+'Plot (4)'!D27+'Plot (4)'!D30+'Plot (4)'!D33+'Plot (4)'!D36+'Plot (4)'!D39)+('Plot (5)'!D12+'Plot (5)'!D15+'Plot (5)'!D18+'Plot (5)'!D20+'Plot (5)'!D24+'Plot (5)'!D27+'Plot (5)'!D30+'Plot (5)'!D33+'Plot (5)'!D36+'Plot (5)'!D39)+('Plot (6)'!D12+'Plot (6)'!D15+'Plot (6)'!D18+'Plot (6)'!D20+'Plot (6)'!D24+'Plot (6)'!D27+'Plot (6)'!D30+'Plot (6)'!D33+'Plot (6)'!D36+'Plot (6)'!D39)+('Plot (7)'!D12+'Plot (7)'!D15+'Plot (7)'!D18+'Plot (7)'!D20+'Plot (7)'!D24+'Plot (7)'!D27+'Plot (7)'!D30+'Plot (7)'!D33+'Plot (7)'!D36+'Plot (7)'!D39)+('Plot (8)'!D12+'Plot (8)'!D15+'Plot (8)'!D18+'Plot (8)'!D20+'Plot (8)'!D24+'Plot (8)'!D27+'Plot (8)'!D30+'Plot (8)'!D33+'Plot (8)'!D36+'Plot (8)'!D39)+('Plot (9)'!D12+'Plot (9)'!D15+'Plot (9)'!D18+'Plot (9)'!D20+'Plot (9)'!D24+'Plot (9)'!D27+'Plot (9)'!D30+'Plot (9)'!D33+'Plot (9)'!D36+'Plot (9)'!D39)+('Plot (10)'!D12+'Plot (10)'!D15+'Plot (10)'!D18+'Plot (10)'!D20+'Plot (10)'!D24+'Plot (10)'!D27+'Plot (10)'!D30+'Plot (10)'!D33+'Plot (10)'!D36+'Plot (10)'!D39))*200)/10</f>
        <v>0</v>
      </c>
      <c r="BJ2" s="188">
        <f>((('Plot (1)'!D13+'Plot (1)'!D16+'Plot (1)'!D19+'Plot (1)'!D20+'Plot (1)'!D25+'Plot (1)'!D28+'Plot (1)'!D31+'Plot (1)'!D34+'Plot (1)'!D37+'Plot (1)'!D40)+('Plot (2)'!D13+'Plot (2)'!D16+'Plot (2)'!D19+'Plot (2)'!D20+'Plot (2)'!D25+'Plot (2)'!D28+'Plot (2)'!D31+'Plot (2)'!D34+'Plot (2)'!D37+'Plot (2)'!D40)+('Plot (3)'!D13+'Plot (3)'!D16+'Plot (3)'!D19+'Plot (3)'!D20+'Plot (3)'!D25+'Plot (3)'!D28+'Plot (3)'!D31+'Plot (3)'!D34+'Plot (3)'!D37+'Plot (3)'!D40)+('Plot (4)'!D13+'Plot (4)'!D16+'Plot (4)'!D19+'Plot (4)'!D20+'Plot (4)'!D25+'Plot (4)'!D28+'Plot (4)'!D31+'Plot (4)'!D34+'Plot (4)'!D37+'Plot (4)'!D40)+('Plot (5)'!D13+'Plot (5)'!D16+'Plot (5)'!D19+'Plot (5)'!D20+'Plot (5)'!D25+'Plot (5)'!D28+'Plot (5)'!D31+'Plot (5)'!D34+'Plot (5)'!D37+'Plot (5)'!D40)+('Plot (6)'!D13+'Plot (6)'!D16+'Plot (6)'!D19+'Plot (6)'!D20+'Plot (6)'!D25+'Plot (6)'!D28+'Plot (6)'!D31+'Plot (6)'!D34+'Plot (6)'!D37+'Plot (6)'!D40)+('Plot (7)'!D13+'Plot (7)'!D16+'Plot (7)'!D19+'Plot (7)'!D20+'Plot (7)'!D25+'Plot (7)'!D28+'Plot (7)'!D31+'Plot (7)'!D34+'Plot (7)'!D37+'Plot (7)'!D40)+('Plot (8)'!D13+'Plot (8)'!D16+'Plot (8)'!D19+'Plot (8)'!D20+'Plot (8)'!D25+'Plot (8)'!D28+'Plot (8)'!D31+'Plot (8)'!D34+'Plot (8)'!D37+'Plot (8)'!D40)+('Plot (9)'!D13+'Plot (9)'!D16+'Plot (9)'!D19+'Plot (9)'!D20+'Plot (9)'!D25+'Plot (9)'!D28+'Plot (9)'!D31+'Plot (9)'!D34+'Plot (9)'!D37+'Plot (9)'!D40)+('Plot (10)'!D13+'Plot (10)'!D16+'Plot (10)'!D19+'Plot (10)'!D20+'Plot (10)'!D25+'Plot (10)'!D28+'Plot (10)'!D31+'Plot (10)'!D34+'Plot (10)'!D37+'Plot (10)'!D40))*200)/10</f>
        <v>0</v>
      </c>
      <c r="BK2" s="141"/>
      <c r="BL2" s="518"/>
      <c r="BM2" s="518"/>
      <c r="BN2" s="518"/>
      <c r="BO2" s="518"/>
      <c r="BP2" s="518"/>
      <c r="BQ2" s="518"/>
      <c r="BR2" s="518"/>
      <c r="BS2" s="518"/>
      <c r="BT2" s="518"/>
      <c r="BU2" s="518"/>
      <c r="BV2" s="518"/>
      <c r="BW2" s="518"/>
      <c r="BX2" s="518"/>
      <c r="BY2" s="518"/>
      <c r="BZ2" s="518"/>
      <c r="CA2" s="518"/>
      <c r="CB2" s="518"/>
      <c r="CC2" s="518"/>
      <c r="CD2" s="518"/>
      <c r="CE2" s="518"/>
      <c r="CF2" s="518"/>
      <c r="CG2" s="518"/>
      <c r="CH2" s="518"/>
      <c r="CI2" s="518"/>
      <c r="CJ2" s="518"/>
      <c r="CK2" s="518"/>
      <c r="CL2" s="518"/>
    </row>
    <row r="3" spans="1:90">
      <c r="A3" s="121"/>
      <c r="B3" s="122"/>
      <c r="C3" s="122"/>
      <c r="D3" s="121"/>
      <c r="E3" s="123"/>
      <c r="F3" s="123"/>
      <c r="G3" s="123"/>
      <c r="H3" s="121"/>
      <c r="I3" s="121"/>
      <c r="J3" s="121"/>
      <c r="K3" s="124"/>
      <c r="L3" s="121"/>
      <c r="M3" s="121"/>
      <c r="N3" s="124"/>
      <c r="O3" s="121"/>
      <c r="P3" s="121"/>
      <c r="Q3" s="121"/>
      <c r="R3" s="121"/>
      <c r="S3" s="215"/>
      <c r="T3" s="121"/>
      <c r="U3" s="215"/>
      <c r="V3" s="121"/>
      <c r="W3" s="215"/>
      <c r="X3" s="121"/>
      <c r="Y3" s="215"/>
      <c r="Z3" s="121"/>
      <c r="AA3" s="215"/>
      <c r="AB3" s="121"/>
      <c r="AC3" s="215"/>
      <c r="AD3" s="121"/>
      <c r="AE3" s="215"/>
      <c r="AF3" s="121"/>
      <c r="AG3" s="215"/>
      <c r="AH3" s="121"/>
      <c r="AI3" s="215"/>
      <c r="AJ3" s="121"/>
      <c r="AK3" s="215"/>
      <c r="AL3" s="121"/>
      <c r="AM3" s="121"/>
      <c r="AN3" s="121"/>
      <c r="AO3" s="121"/>
      <c r="AP3" s="121"/>
      <c r="AQ3" s="121"/>
      <c r="AR3" s="121"/>
      <c r="AS3" s="124"/>
      <c r="AT3" s="121"/>
      <c r="AU3" s="121"/>
      <c r="AV3" s="121"/>
      <c r="AW3" s="121"/>
      <c r="AX3" s="121"/>
      <c r="AY3" s="121"/>
      <c r="AZ3" s="127"/>
      <c r="BA3" s="121"/>
      <c r="BB3" s="121"/>
      <c r="BC3" s="121"/>
      <c r="BD3" s="121"/>
      <c r="BE3" s="124"/>
      <c r="BF3" s="121"/>
      <c r="BG3" s="121"/>
      <c r="BH3" s="121"/>
      <c r="BI3" s="121"/>
      <c r="BJ3" s="121"/>
      <c r="BK3" s="142"/>
    </row>
    <row r="4" spans="1:90" s="32" customFormat="1">
      <c r="A4" s="360"/>
      <c r="B4" s="380"/>
      <c r="C4" s="361"/>
      <c r="D4" s="121"/>
      <c r="E4" s="123"/>
      <c r="F4" s="123"/>
      <c r="G4" s="123"/>
      <c r="H4" s="121"/>
      <c r="I4" s="121"/>
      <c r="J4" s="121"/>
      <c r="K4" s="124"/>
      <c r="L4" s="121"/>
      <c r="M4" s="121"/>
      <c r="N4" s="124"/>
      <c r="O4" s="121"/>
      <c r="P4" s="121"/>
      <c r="Q4" s="121"/>
      <c r="R4" s="121"/>
      <c r="S4" s="215"/>
      <c r="T4" s="121"/>
      <c r="U4" s="215"/>
      <c r="V4" s="121"/>
      <c r="W4" s="215"/>
      <c r="X4" s="121"/>
      <c r="Y4" s="215"/>
      <c r="Z4" s="121"/>
      <c r="AA4" s="215"/>
      <c r="AB4" s="121"/>
      <c r="AC4" s="215"/>
      <c r="AD4" s="121"/>
      <c r="AE4" s="215"/>
      <c r="AF4" s="121"/>
      <c r="AG4" s="215"/>
      <c r="AH4" s="121"/>
      <c r="AI4" s="215"/>
      <c r="AJ4" s="121"/>
      <c r="AK4" s="215"/>
      <c r="AL4" s="121"/>
      <c r="AM4" s="121"/>
      <c r="AN4" s="121"/>
      <c r="AO4" s="121"/>
      <c r="AP4" s="121"/>
      <c r="AQ4" s="121"/>
      <c r="AR4" s="128"/>
      <c r="AS4" s="121"/>
      <c r="AT4" s="121"/>
      <c r="AU4" s="121"/>
      <c r="AV4" s="121"/>
      <c r="AW4" s="121"/>
      <c r="AX4" s="121"/>
      <c r="AY4" s="121"/>
      <c r="AZ4" s="129"/>
      <c r="BA4" s="121"/>
      <c r="BB4" s="121"/>
      <c r="BC4" s="121"/>
      <c r="BD4" s="121"/>
      <c r="BE4" s="124"/>
      <c r="BF4" s="121"/>
      <c r="BG4" s="121"/>
      <c r="BH4" s="121"/>
      <c r="BI4" s="121"/>
      <c r="BJ4" s="121"/>
      <c r="BK4" s="14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</row>
    <row r="5" spans="1:90" s="32" customFormat="1">
      <c r="A5" s="215"/>
      <c r="B5" s="374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9"/>
      <c r="P5" s="121"/>
      <c r="Q5" s="121"/>
      <c r="R5" s="121"/>
      <c r="S5" s="215"/>
      <c r="T5" s="121"/>
      <c r="U5" s="215"/>
      <c r="V5" s="121"/>
      <c r="W5" s="215"/>
      <c r="X5" s="121"/>
      <c r="Y5" s="215"/>
      <c r="Z5" s="121"/>
      <c r="AA5" s="215"/>
      <c r="AB5" s="121"/>
      <c r="AC5" s="215"/>
      <c r="AD5" s="121"/>
      <c r="AE5" s="215"/>
      <c r="AF5" s="121"/>
      <c r="AG5" s="215"/>
      <c r="AH5" s="121"/>
      <c r="AI5" s="215"/>
      <c r="AJ5" s="121"/>
      <c r="AK5" s="215"/>
      <c r="AL5" s="121"/>
      <c r="AM5" s="121"/>
      <c r="AN5" s="121"/>
      <c r="AO5" s="121"/>
      <c r="AP5" s="121"/>
      <c r="AQ5" s="121"/>
      <c r="AR5" s="124"/>
      <c r="AS5" s="121"/>
      <c r="AT5" s="121"/>
      <c r="AU5" s="121"/>
      <c r="AV5" s="124"/>
      <c r="AW5" s="121"/>
      <c r="AX5" s="121"/>
      <c r="AY5" s="121"/>
      <c r="AZ5" s="121"/>
      <c r="BA5" s="121"/>
      <c r="BB5" s="121"/>
      <c r="BC5" s="121"/>
      <c r="BD5" s="121"/>
      <c r="BE5" s="124"/>
      <c r="BF5" s="121"/>
      <c r="BG5" s="121"/>
      <c r="BH5" s="121"/>
      <c r="BI5" s="121"/>
      <c r="BJ5" s="121"/>
      <c r="BK5" s="121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</row>
    <row r="6" spans="1:90" s="32" customFormat="1">
      <c r="A6" s="215"/>
      <c r="B6" s="372"/>
      <c r="C6" s="366" t="s">
        <v>715</v>
      </c>
      <c r="D6" s="365"/>
      <c r="E6" s="367"/>
      <c r="F6" s="367"/>
      <c r="G6" s="367"/>
      <c r="H6" s="365"/>
      <c r="I6" s="365"/>
      <c r="J6" s="365"/>
      <c r="K6" s="365"/>
      <c r="L6" s="365"/>
      <c r="M6" s="365"/>
      <c r="N6" s="365"/>
      <c r="O6" s="370"/>
      <c r="P6" s="121"/>
      <c r="Q6" s="121"/>
      <c r="R6" s="121"/>
      <c r="S6" s="215"/>
      <c r="T6" s="121"/>
      <c r="U6" s="215"/>
      <c r="V6" s="121"/>
      <c r="W6" s="215"/>
      <c r="X6" s="121"/>
      <c r="Y6" s="215"/>
      <c r="Z6" s="121"/>
      <c r="AA6" s="215"/>
      <c r="AB6" s="121"/>
      <c r="AC6" s="215"/>
      <c r="AD6" s="121"/>
      <c r="AE6" s="215"/>
      <c r="AF6" s="121"/>
      <c r="AG6" s="215"/>
      <c r="AH6" s="121"/>
      <c r="AI6" s="215"/>
      <c r="AJ6" s="121"/>
      <c r="AK6" s="215"/>
      <c r="AL6" s="121"/>
      <c r="AM6" s="121"/>
      <c r="AN6" s="121"/>
      <c r="AO6" s="121"/>
      <c r="AP6" s="121"/>
      <c r="AQ6" s="121"/>
      <c r="AR6" s="124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2"/>
      <c r="BX6" s="122"/>
      <c r="BY6" s="122"/>
      <c r="BZ6" s="122"/>
      <c r="CA6" s="122"/>
      <c r="CB6" s="122"/>
      <c r="CC6" s="122"/>
      <c r="CD6" s="122"/>
      <c r="CE6" s="122"/>
      <c r="CF6" s="122"/>
      <c r="CG6" s="122"/>
      <c r="CH6" s="122"/>
      <c r="CI6" s="122"/>
      <c r="CJ6" s="122"/>
      <c r="CK6" s="122"/>
      <c r="CL6" s="122"/>
    </row>
    <row r="7" spans="1:90" s="122" customFormat="1">
      <c r="A7" s="121"/>
      <c r="B7" s="373"/>
      <c r="C7" s="363" t="s">
        <v>714</v>
      </c>
      <c r="D7" s="364"/>
      <c r="E7" s="362"/>
      <c r="F7" s="362"/>
      <c r="G7" s="362"/>
      <c r="H7" s="362"/>
      <c r="I7" s="365"/>
      <c r="J7" s="365"/>
      <c r="K7" s="365"/>
      <c r="L7" s="365"/>
      <c r="M7" s="365"/>
      <c r="N7" s="365"/>
      <c r="O7" s="370"/>
      <c r="P7" s="121"/>
      <c r="Q7" s="121"/>
      <c r="R7" s="121"/>
      <c r="S7" s="215"/>
      <c r="T7" s="121"/>
      <c r="U7" s="215"/>
      <c r="V7" s="121"/>
      <c r="W7" s="215"/>
      <c r="X7" s="121"/>
      <c r="Y7" s="215"/>
      <c r="Z7" s="121"/>
      <c r="AA7" s="215"/>
      <c r="AB7" s="121"/>
      <c r="AC7" s="215"/>
      <c r="AD7" s="121"/>
      <c r="AE7" s="215"/>
      <c r="AF7" s="121"/>
      <c r="AG7" s="215"/>
      <c r="AH7" s="121"/>
      <c r="AI7" s="215"/>
      <c r="AJ7" s="121"/>
      <c r="AK7" s="215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</row>
    <row r="8" spans="1:90" s="122" customFormat="1" ht="15">
      <c r="A8" s="121"/>
      <c r="B8" s="379"/>
      <c r="C8" s="375"/>
      <c r="D8" s="376"/>
      <c r="E8" s="377"/>
      <c r="F8" s="377"/>
      <c r="G8" s="377"/>
      <c r="H8" s="377"/>
      <c r="I8" s="378"/>
      <c r="J8" s="378"/>
      <c r="K8" s="378"/>
      <c r="L8" s="378"/>
      <c r="M8" s="378"/>
      <c r="N8" s="378"/>
      <c r="O8" s="371"/>
      <c r="P8" s="121"/>
      <c r="Q8" s="121"/>
      <c r="R8" s="121"/>
      <c r="S8" s="215"/>
      <c r="T8" s="121"/>
      <c r="U8" s="215"/>
      <c r="V8" s="121"/>
      <c r="W8" s="215"/>
      <c r="X8" s="121"/>
      <c r="Y8" s="215"/>
      <c r="Z8" s="121"/>
      <c r="AA8" s="215"/>
      <c r="AB8" s="121"/>
      <c r="AC8" s="215"/>
      <c r="AD8" s="121"/>
      <c r="AE8" s="215"/>
      <c r="AF8" s="121"/>
      <c r="AG8" s="215"/>
      <c r="AH8" s="121"/>
      <c r="AI8" s="215"/>
      <c r="AJ8" s="121"/>
      <c r="AK8" s="215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5"/>
      <c r="BH8" s="121"/>
      <c r="BI8" s="121"/>
      <c r="BJ8" s="121"/>
      <c r="BK8" s="121"/>
    </row>
    <row r="9" spans="1:90" s="121" customFormat="1">
      <c r="S9" s="215"/>
      <c r="U9" s="215"/>
      <c r="W9" s="215"/>
      <c r="Y9" s="215"/>
      <c r="AA9" s="215"/>
      <c r="AC9" s="215"/>
      <c r="AE9" s="215"/>
      <c r="AG9" s="215"/>
      <c r="AI9" s="215"/>
      <c r="AK9" s="215"/>
    </row>
    <row r="10" spans="1:90" s="121" customFormat="1">
      <c r="S10" s="215"/>
      <c r="U10" s="215"/>
      <c r="W10" s="215"/>
      <c r="Y10" s="215"/>
      <c r="AA10" s="215"/>
      <c r="AC10" s="215"/>
      <c r="AE10" s="215"/>
      <c r="AG10" s="215"/>
      <c r="AI10" s="215"/>
      <c r="AK10" s="215"/>
    </row>
    <row r="11" spans="1:90" s="121" customFormat="1">
      <c r="S11" s="215"/>
      <c r="U11" s="215"/>
      <c r="W11" s="215"/>
      <c r="Y11" s="215"/>
      <c r="AA11" s="215"/>
      <c r="AC11" s="215"/>
      <c r="AE11" s="215"/>
      <c r="AG11" s="215"/>
      <c r="AI11" s="215"/>
      <c r="AK11" s="215"/>
    </row>
    <row r="12" spans="1:90" s="121" customFormat="1">
      <c r="B12" s="97"/>
      <c r="C12" s="97"/>
      <c r="D12" s="223"/>
      <c r="E12" s="97"/>
      <c r="F12" s="97"/>
      <c r="G12" s="97"/>
      <c r="H12" s="97"/>
      <c r="I12" s="142"/>
      <c r="S12" s="215"/>
      <c r="U12" s="215"/>
      <c r="W12" s="215"/>
      <c r="Y12" s="215"/>
      <c r="AA12" s="215"/>
      <c r="AC12" s="215"/>
      <c r="AE12" s="215"/>
      <c r="AG12" s="215"/>
      <c r="AI12" s="215"/>
      <c r="AK12" s="215"/>
    </row>
    <row r="13" spans="1:90" s="121" customFormat="1">
      <c r="B13" s="122"/>
      <c r="C13" s="122"/>
      <c r="E13" s="123"/>
      <c r="F13" s="123"/>
      <c r="G13" s="123"/>
      <c r="S13" s="215"/>
      <c r="U13" s="215"/>
      <c r="W13" s="215"/>
      <c r="Y13" s="215"/>
      <c r="AA13" s="215"/>
      <c r="AC13" s="215"/>
      <c r="AE13" s="215"/>
      <c r="AG13" s="215"/>
      <c r="AI13" s="215"/>
      <c r="AK13" s="215"/>
    </row>
    <row r="14" spans="1:90" s="121" customFormat="1">
      <c r="B14" s="122"/>
      <c r="C14" s="122"/>
      <c r="E14" s="123"/>
      <c r="F14" s="123"/>
      <c r="G14" s="123"/>
      <c r="S14" s="215"/>
      <c r="U14" s="215"/>
      <c r="W14" s="215"/>
      <c r="Y14" s="215"/>
      <c r="AA14" s="215"/>
      <c r="AC14" s="215"/>
      <c r="AE14" s="215"/>
      <c r="AG14" s="215"/>
      <c r="AI14" s="215"/>
      <c r="AK14" s="215"/>
    </row>
    <row r="15" spans="1:90" s="121" customFormat="1">
      <c r="B15" s="122"/>
      <c r="C15" s="122"/>
      <c r="E15" s="123"/>
      <c r="F15" s="123"/>
      <c r="G15" s="123"/>
      <c r="S15" s="215"/>
      <c r="U15" s="215"/>
      <c r="W15" s="215"/>
      <c r="Y15" s="215"/>
      <c r="AA15" s="215"/>
      <c r="AC15" s="215"/>
      <c r="AE15" s="215"/>
      <c r="AG15" s="215"/>
      <c r="AI15" s="215"/>
      <c r="AK15" s="215"/>
    </row>
    <row r="16" spans="1:90" s="121" customFormat="1">
      <c r="B16" s="122"/>
      <c r="C16" s="122"/>
      <c r="E16" s="123"/>
      <c r="F16" s="123"/>
      <c r="G16" s="123"/>
      <c r="S16" s="215"/>
      <c r="U16" s="215"/>
      <c r="W16" s="215"/>
      <c r="Y16" s="215"/>
      <c r="AA16" s="215"/>
      <c r="AC16" s="215"/>
      <c r="AE16" s="215"/>
      <c r="AG16" s="215"/>
      <c r="AI16" s="215"/>
      <c r="AK16" s="215"/>
    </row>
    <row r="17" spans="2:37" s="121" customFormat="1">
      <c r="B17" s="122"/>
      <c r="C17" s="122"/>
      <c r="E17" s="123"/>
      <c r="F17" s="123"/>
      <c r="G17" s="123"/>
      <c r="S17" s="215"/>
      <c r="U17" s="215"/>
      <c r="W17" s="215"/>
      <c r="Y17" s="215"/>
      <c r="AA17" s="215"/>
      <c r="AC17" s="215"/>
      <c r="AE17" s="215"/>
      <c r="AG17" s="215"/>
      <c r="AI17" s="215"/>
      <c r="AK17" s="215"/>
    </row>
    <row r="18" spans="2:37" s="121" customFormat="1">
      <c r="B18" s="122"/>
      <c r="C18" s="122"/>
      <c r="E18" s="123"/>
      <c r="F18" s="123"/>
      <c r="G18" s="123"/>
      <c r="S18" s="215"/>
      <c r="U18" s="215"/>
      <c r="W18" s="215"/>
      <c r="Y18" s="215"/>
      <c r="AA18" s="215"/>
      <c r="AC18" s="215"/>
      <c r="AE18" s="215"/>
      <c r="AG18" s="215"/>
      <c r="AI18" s="215"/>
      <c r="AK18" s="215"/>
    </row>
    <row r="19" spans="2:37" s="121" customFormat="1">
      <c r="B19" s="122"/>
      <c r="C19" s="122"/>
      <c r="E19" s="123"/>
      <c r="F19" s="123"/>
      <c r="G19" s="123"/>
      <c r="S19" s="215"/>
      <c r="U19" s="215"/>
      <c r="W19" s="215"/>
      <c r="Y19" s="215"/>
      <c r="AA19" s="215"/>
      <c r="AC19" s="215"/>
      <c r="AE19" s="215"/>
      <c r="AG19" s="215"/>
      <c r="AI19" s="215"/>
      <c r="AK19" s="215"/>
    </row>
    <row r="20" spans="2:37" s="121" customFormat="1">
      <c r="B20" s="122"/>
      <c r="C20" s="122"/>
      <c r="E20" s="123"/>
      <c r="F20" s="123"/>
      <c r="G20" s="123"/>
      <c r="S20" s="215"/>
      <c r="U20" s="215"/>
      <c r="W20" s="215"/>
      <c r="Y20" s="215"/>
      <c r="AA20" s="215"/>
      <c r="AC20" s="215"/>
      <c r="AE20" s="215"/>
      <c r="AG20" s="215"/>
      <c r="AI20" s="215"/>
      <c r="AK20" s="215"/>
    </row>
    <row r="21" spans="2:37" s="121" customFormat="1">
      <c r="B21" s="122"/>
      <c r="C21" s="122"/>
      <c r="E21" s="123"/>
      <c r="F21" s="123"/>
      <c r="G21" s="123"/>
      <c r="S21" s="215"/>
      <c r="U21" s="215"/>
      <c r="W21" s="215"/>
      <c r="Y21" s="215"/>
      <c r="AA21" s="215"/>
      <c r="AC21" s="215"/>
      <c r="AE21" s="215"/>
      <c r="AG21" s="215"/>
      <c r="AI21" s="215"/>
      <c r="AK21" s="215"/>
    </row>
    <row r="22" spans="2:37" s="121" customFormat="1">
      <c r="B22" s="122"/>
      <c r="C22" s="122"/>
      <c r="E22" s="123"/>
      <c r="F22" s="123"/>
      <c r="G22" s="123"/>
      <c r="S22" s="215"/>
      <c r="U22" s="215"/>
      <c r="W22" s="215"/>
      <c r="Y22" s="215"/>
      <c r="AA22" s="215"/>
      <c r="AC22" s="215"/>
      <c r="AE22" s="215"/>
      <c r="AG22" s="215"/>
      <c r="AI22" s="215"/>
      <c r="AK22" s="215"/>
    </row>
    <row r="23" spans="2:37" s="121" customFormat="1">
      <c r="B23" s="122"/>
      <c r="C23" s="122"/>
      <c r="E23" s="123"/>
      <c r="F23" s="123"/>
      <c r="G23" s="123"/>
      <c r="S23" s="215"/>
      <c r="U23" s="215"/>
      <c r="W23" s="215"/>
      <c r="Y23" s="215"/>
      <c r="AA23" s="215"/>
      <c r="AC23" s="215"/>
      <c r="AE23" s="215"/>
      <c r="AG23" s="215"/>
      <c r="AI23" s="215"/>
      <c r="AK23" s="215"/>
    </row>
    <row r="24" spans="2:37" s="121" customFormat="1">
      <c r="B24" s="122"/>
      <c r="C24" s="122"/>
      <c r="E24" s="123"/>
      <c r="F24" s="123"/>
      <c r="G24" s="123"/>
      <c r="S24" s="215"/>
      <c r="U24" s="215"/>
      <c r="W24" s="215"/>
      <c r="Y24" s="215"/>
      <c r="AA24" s="215"/>
      <c r="AC24" s="215"/>
      <c r="AE24" s="215"/>
      <c r="AG24" s="215"/>
      <c r="AI24" s="215"/>
      <c r="AK24" s="215"/>
    </row>
    <row r="25" spans="2:37" s="121" customFormat="1">
      <c r="B25" s="122"/>
      <c r="C25" s="122"/>
      <c r="E25" s="123"/>
      <c r="F25" s="123"/>
      <c r="G25" s="123"/>
      <c r="S25" s="215"/>
      <c r="U25" s="215"/>
      <c r="W25" s="215"/>
      <c r="Y25" s="215"/>
      <c r="AA25" s="215"/>
      <c r="AC25" s="215"/>
      <c r="AE25" s="215"/>
      <c r="AG25" s="215"/>
      <c r="AI25" s="215"/>
      <c r="AK25" s="215"/>
    </row>
    <row r="26" spans="2:37" s="121" customFormat="1">
      <c r="B26" s="122"/>
      <c r="C26" s="122"/>
      <c r="E26" s="123"/>
      <c r="F26" s="123"/>
      <c r="G26" s="123"/>
      <c r="S26" s="215"/>
      <c r="U26" s="215"/>
      <c r="W26" s="215"/>
      <c r="Y26" s="215"/>
      <c r="AA26" s="215"/>
      <c r="AC26" s="215"/>
      <c r="AE26" s="215"/>
      <c r="AG26" s="215"/>
      <c r="AI26" s="215"/>
      <c r="AK26" s="215"/>
    </row>
    <row r="27" spans="2:37" s="121" customFormat="1">
      <c r="B27" s="122"/>
      <c r="C27" s="122"/>
      <c r="E27" s="123"/>
      <c r="F27" s="123"/>
      <c r="G27" s="123"/>
      <c r="S27" s="215"/>
      <c r="U27" s="215"/>
      <c r="W27" s="215"/>
      <c r="Y27" s="215"/>
      <c r="AA27" s="215"/>
      <c r="AC27" s="215"/>
      <c r="AE27" s="215"/>
      <c r="AG27" s="215"/>
      <c r="AI27" s="215"/>
      <c r="AK27" s="215"/>
    </row>
    <row r="28" spans="2:37" s="121" customFormat="1">
      <c r="B28" s="122"/>
      <c r="C28" s="122"/>
      <c r="E28" s="123"/>
      <c r="F28" s="123"/>
      <c r="G28" s="123"/>
      <c r="S28" s="215"/>
      <c r="U28" s="215"/>
      <c r="W28" s="215"/>
      <c r="Y28" s="215"/>
      <c r="AA28" s="215"/>
      <c r="AC28" s="215"/>
      <c r="AE28" s="215"/>
      <c r="AG28" s="215"/>
      <c r="AI28" s="215"/>
      <c r="AK28" s="215"/>
    </row>
    <row r="29" spans="2:37" s="121" customFormat="1">
      <c r="B29" s="122"/>
      <c r="C29" s="122"/>
      <c r="E29" s="123"/>
      <c r="F29" s="123"/>
      <c r="G29" s="123"/>
      <c r="S29" s="215"/>
      <c r="U29" s="215"/>
      <c r="W29" s="215"/>
      <c r="Y29" s="215"/>
      <c r="AA29" s="215"/>
      <c r="AC29" s="215"/>
      <c r="AE29" s="215"/>
      <c r="AG29" s="215"/>
      <c r="AI29" s="215"/>
      <c r="AK29" s="215"/>
    </row>
    <row r="30" spans="2:37" s="121" customFormat="1">
      <c r="B30" s="122"/>
      <c r="C30" s="122"/>
      <c r="E30" s="123"/>
      <c r="F30" s="123"/>
      <c r="G30" s="123"/>
      <c r="S30" s="215"/>
      <c r="U30" s="215"/>
      <c r="W30" s="215"/>
      <c r="Y30" s="215"/>
      <c r="AA30" s="215"/>
      <c r="AC30" s="215"/>
      <c r="AE30" s="215"/>
      <c r="AG30" s="215"/>
      <c r="AI30" s="215"/>
      <c r="AK30" s="215"/>
    </row>
    <row r="31" spans="2:37" s="121" customFormat="1">
      <c r="B31" s="122"/>
      <c r="C31" s="122"/>
      <c r="E31" s="123"/>
      <c r="F31" s="123"/>
      <c r="G31" s="123"/>
      <c r="S31" s="215"/>
      <c r="U31" s="215"/>
      <c r="W31" s="215"/>
      <c r="Y31" s="215"/>
      <c r="AA31" s="215"/>
      <c r="AC31" s="215"/>
      <c r="AE31" s="215"/>
      <c r="AG31" s="215"/>
      <c r="AI31" s="215"/>
      <c r="AK31" s="215"/>
    </row>
    <row r="32" spans="2:37" s="121" customFormat="1">
      <c r="B32" s="122"/>
      <c r="C32" s="122"/>
      <c r="E32" s="123"/>
      <c r="F32" s="123"/>
      <c r="G32" s="123"/>
      <c r="S32" s="215"/>
      <c r="U32" s="215"/>
      <c r="W32" s="215"/>
      <c r="Y32" s="215"/>
      <c r="AA32" s="215"/>
      <c r="AC32" s="215"/>
      <c r="AE32" s="215"/>
      <c r="AG32" s="215"/>
      <c r="AI32" s="215"/>
      <c r="AK32" s="215"/>
    </row>
    <row r="33" spans="2:37" s="121" customFormat="1">
      <c r="B33" s="122"/>
      <c r="C33" s="122"/>
      <c r="E33" s="123"/>
      <c r="F33" s="123"/>
      <c r="G33" s="123"/>
      <c r="S33" s="215"/>
      <c r="U33" s="215"/>
      <c r="W33" s="215"/>
      <c r="Y33" s="215"/>
      <c r="AA33" s="215"/>
      <c r="AC33" s="215"/>
      <c r="AE33" s="215"/>
      <c r="AG33" s="215"/>
      <c r="AI33" s="215"/>
      <c r="AK33" s="215"/>
    </row>
    <row r="34" spans="2:37" s="121" customFormat="1">
      <c r="B34" s="122"/>
      <c r="C34" s="122"/>
      <c r="E34" s="123"/>
      <c r="F34" s="123"/>
      <c r="G34" s="123"/>
      <c r="S34" s="215"/>
      <c r="U34" s="215"/>
      <c r="W34" s="215"/>
      <c r="Y34" s="215"/>
      <c r="AA34" s="215"/>
      <c r="AC34" s="215"/>
      <c r="AE34" s="215"/>
      <c r="AG34" s="215"/>
      <c r="AI34" s="215"/>
      <c r="AK34" s="215"/>
    </row>
    <row r="35" spans="2:37" s="121" customFormat="1">
      <c r="B35" s="122"/>
      <c r="C35" s="122"/>
      <c r="E35" s="123"/>
      <c r="F35" s="123"/>
      <c r="G35" s="123"/>
      <c r="S35" s="215"/>
      <c r="U35" s="215"/>
      <c r="W35" s="215"/>
      <c r="Y35" s="215"/>
      <c r="AA35" s="215"/>
      <c r="AC35" s="215"/>
      <c r="AE35" s="215"/>
      <c r="AG35" s="215"/>
      <c r="AI35" s="215"/>
      <c r="AK35" s="215"/>
    </row>
    <row r="36" spans="2:37" s="121" customFormat="1">
      <c r="B36" s="122"/>
      <c r="C36" s="122"/>
      <c r="E36" s="123"/>
      <c r="F36" s="123"/>
      <c r="G36" s="123"/>
      <c r="S36" s="215"/>
      <c r="U36" s="215"/>
      <c r="W36" s="215"/>
      <c r="Y36" s="215"/>
      <c r="AA36" s="215"/>
      <c r="AC36" s="215"/>
      <c r="AE36" s="215"/>
      <c r="AG36" s="215"/>
      <c r="AI36" s="215"/>
      <c r="AK36" s="215"/>
    </row>
    <row r="37" spans="2:37" s="121" customFormat="1">
      <c r="B37" s="122"/>
      <c r="C37" s="122"/>
      <c r="E37" s="123"/>
      <c r="F37" s="123"/>
      <c r="G37" s="123"/>
      <c r="S37" s="215"/>
      <c r="U37" s="215"/>
      <c r="W37" s="215"/>
      <c r="Y37" s="215"/>
      <c r="AA37" s="215"/>
      <c r="AC37" s="215"/>
      <c r="AE37" s="215"/>
      <c r="AG37" s="215"/>
      <c r="AI37" s="215"/>
      <c r="AK37" s="215"/>
    </row>
    <row r="38" spans="2:37" s="121" customFormat="1">
      <c r="B38" s="122"/>
      <c r="C38" s="122"/>
      <c r="E38" s="123"/>
      <c r="F38" s="123"/>
      <c r="G38" s="123"/>
      <c r="S38" s="215"/>
      <c r="U38" s="215"/>
      <c r="W38" s="215"/>
      <c r="Y38" s="215"/>
      <c r="AA38" s="215"/>
      <c r="AC38" s="215"/>
      <c r="AE38" s="215"/>
      <c r="AG38" s="215"/>
      <c r="AI38" s="215"/>
      <c r="AK38" s="215"/>
    </row>
    <row r="39" spans="2:37" s="121" customFormat="1">
      <c r="B39" s="122"/>
      <c r="C39" s="122"/>
      <c r="E39" s="123"/>
      <c r="F39" s="123"/>
      <c r="G39" s="123"/>
      <c r="S39" s="215"/>
      <c r="U39" s="215"/>
      <c r="W39" s="215"/>
      <c r="Y39" s="215"/>
      <c r="AA39" s="215"/>
      <c r="AC39" s="215"/>
      <c r="AE39" s="215"/>
      <c r="AG39" s="215"/>
      <c r="AI39" s="215"/>
      <c r="AK39" s="215"/>
    </row>
    <row r="40" spans="2:37" s="121" customFormat="1">
      <c r="B40" s="122"/>
      <c r="C40" s="122"/>
      <c r="E40" s="123"/>
      <c r="F40" s="123"/>
      <c r="G40" s="123"/>
      <c r="S40" s="215"/>
      <c r="U40" s="215"/>
      <c r="W40" s="215"/>
      <c r="Y40" s="215"/>
      <c r="AA40" s="215"/>
      <c r="AC40" s="215"/>
      <c r="AE40" s="215"/>
      <c r="AG40" s="215"/>
      <c r="AI40" s="215"/>
      <c r="AK40" s="215"/>
    </row>
    <row r="41" spans="2:37" s="121" customFormat="1">
      <c r="B41" s="122"/>
      <c r="C41" s="122"/>
      <c r="E41" s="123"/>
      <c r="F41" s="123"/>
      <c r="G41" s="123"/>
      <c r="S41" s="215"/>
      <c r="U41" s="215"/>
      <c r="W41" s="215"/>
      <c r="Y41" s="215"/>
      <c r="AA41" s="215"/>
      <c r="AC41" s="215"/>
      <c r="AE41" s="215"/>
      <c r="AG41" s="215"/>
      <c r="AI41" s="215"/>
      <c r="AK41" s="215"/>
    </row>
    <row r="42" spans="2:37" s="121" customFormat="1">
      <c r="B42" s="122"/>
      <c r="C42" s="122"/>
      <c r="E42" s="123"/>
      <c r="F42" s="123"/>
      <c r="G42" s="123"/>
      <c r="S42" s="215"/>
      <c r="U42" s="215"/>
      <c r="W42" s="215"/>
      <c r="Y42" s="215"/>
      <c r="AA42" s="215"/>
      <c r="AC42" s="215"/>
      <c r="AE42" s="215"/>
      <c r="AG42" s="215"/>
      <c r="AI42" s="215"/>
      <c r="AK42" s="215"/>
    </row>
    <row r="43" spans="2:37" s="121" customFormat="1">
      <c r="B43" s="122"/>
      <c r="C43" s="122"/>
      <c r="E43" s="123"/>
      <c r="F43" s="123"/>
      <c r="G43" s="123"/>
      <c r="S43" s="215"/>
      <c r="U43" s="215"/>
      <c r="W43" s="215"/>
      <c r="Y43" s="215"/>
      <c r="AA43" s="215"/>
      <c r="AC43" s="215"/>
      <c r="AE43" s="215"/>
      <c r="AG43" s="215"/>
      <c r="AI43" s="215"/>
      <c r="AK43" s="215"/>
    </row>
    <row r="44" spans="2:37" s="121" customFormat="1">
      <c r="B44" s="122"/>
      <c r="C44" s="122"/>
      <c r="E44" s="123"/>
      <c r="F44" s="123"/>
      <c r="G44" s="123"/>
      <c r="S44" s="215"/>
      <c r="U44" s="215"/>
      <c r="W44" s="215"/>
      <c r="Y44" s="215"/>
      <c r="AA44" s="215"/>
      <c r="AC44" s="215"/>
      <c r="AE44" s="215"/>
      <c r="AG44" s="215"/>
      <c r="AI44" s="215"/>
      <c r="AK44" s="215"/>
    </row>
    <row r="45" spans="2:37" s="121" customFormat="1">
      <c r="B45" s="122"/>
      <c r="C45" s="122"/>
      <c r="E45" s="123"/>
      <c r="F45" s="123"/>
      <c r="G45" s="123"/>
      <c r="S45" s="215"/>
      <c r="U45" s="215"/>
      <c r="W45" s="215"/>
      <c r="Y45" s="215"/>
      <c r="AA45" s="215"/>
      <c r="AC45" s="215"/>
      <c r="AE45" s="215"/>
      <c r="AG45" s="215"/>
      <c r="AI45" s="215"/>
      <c r="AK45" s="215"/>
    </row>
    <row r="46" spans="2:37" s="121" customFormat="1">
      <c r="B46" s="122"/>
      <c r="C46" s="122"/>
      <c r="E46" s="123"/>
      <c r="F46" s="123"/>
      <c r="G46" s="123"/>
      <c r="S46" s="215"/>
      <c r="U46" s="215"/>
      <c r="W46" s="215"/>
      <c r="Y46" s="215"/>
      <c r="AA46" s="215"/>
      <c r="AC46" s="215"/>
      <c r="AE46" s="215"/>
      <c r="AG46" s="215"/>
      <c r="AI46" s="215"/>
      <c r="AK46" s="215"/>
    </row>
    <row r="47" spans="2:37" s="121" customFormat="1">
      <c r="B47" s="122"/>
      <c r="C47" s="122"/>
      <c r="E47" s="123"/>
      <c r="F47" s="123"/>
      <c r="G47" s="123"/>
      <c r="S47" s="215"/>
      <c r="U47" s="215"/>
      <c r="W47" s="215"/>
      <c r="Y47" s="215"/>
      <c r="AA47" s="215"/>
      <c r="AC47" s="215"/>
      <c r="AE47" s="215"/>
      <c r="AG47" s="215"/>
      <c r="AI47" s="215"/>
      <c r="AK47" s="215"/>
    </row>
    <row r="48" spans="2:37" s="121" customFormat="1">
      <c r="B48" s="122"/>
      <c r="C48" s="122"/>
      <c r="E48" s="123"/>
      <c r="F48" s="123"/>
      <c r="G48" s="123"/>
      <c r="S48" s="215"/>
      <c r="U48" s="215"/>
      <c r="W48" s="215"/>
      <c r="Y48" s="215"/>
      <c r="AA48" s="215"/>
      <c r="AC48" s="215"/>
      <c r="AE48" s="215"/>
      <c r="AG48" s="215"/>
      <c r="AI48" s="215"/>
      <c r="AK48" s="215"/>
    </row>
    <row r="49" spans="2:37" s="121" customFormat="1">
      <c r="B49" s="122"/>
      <c r="C49" s="122"/>
      <c r="E49" s="123"/>
      <c r="F49" s="123"/>
      <c r="G49" s="123"/>
      <c r="S49" s="215"/>
      <c r="U49" s="215"/>
      <c r="W49" s="215"/>
      <c r="Y49" s="215"/>
      <c r="AA49" s="215"/>
      <c r="AC49" s="215"/>
      <c r="AE49" s="215"/>
      <c r="AG49" s="215"/>
      <c r="AI49" s="215"/>
      <c r="AK49" s="215"/>
    </row>
    <row r="50" spans="2:37" s="121" customFormat="1">
      <c r="B50" s="122"/>
      <c r="C50" s="122"/>
      <c r="E50" s="123"/>
      <c r="F50" s="123"/>
      <c r="G50" s="123"/>
      <c r="S50" s="215"/>
      <c r="U50" s="215"/>
      <c r="W50" s="215"/>
      <c r="Y50" s="215"/>
      <c r="AA50" s="215"/>
      <c r="AC50" s="215"/>
      <c r="AE50" s="215"/>
      <c r="AG50" s="215"/>
      <c r="AI50" s="215"/>
      <c r="AK50" s="215"/>
    </row>
    <row r="51" spans="2:37" s="121" customFormat="1">
      <c r="B51" s="122"/>
      <c r="C51" s="122"/>
      <c r="E51" s="123"/>
      <c r="F51" s="123"/>
      <c r="G51" s="123"/>
      <c r="S51" s="215"/>
      <c r="U51" s="215"/>
      <c r="W51" s="215"/>
      <c r="Y51" s="215"/>
      <c r="AA51" s="215"/>
      <c r="AC51" s="215"/>
      <c r="AE51" s="215"/>
      <c r="AG51" s="215"/>
      <c r="AI51" s="215"/>
      <c r="AK51" s="215"/>
    </row>
    <row r="52" spans="2:37" s="121" customFormat="1">
      <c r="B52" s="122"/>
      <c r="C52" s="122"/>
      <c r="E52" s="123"/>
      <c r="F52" s="123"/>
      <c r="G52" s="123"/>
      <c r="S52" s="215"/>
      <c r="U52" s="215"/>
      <c r="W52" s="215"/>
      <c r="Y52" s="215"/>
      <c r="AA52" s="215"/>
      <c r="AC52" s="215"/>
      <c r="AE52" s="215"/>
      <c r="AG52" s="215"/>
      <c r="AI52" s="215"/>
      <c r="AK52" s="215"/>
    </row>
    <row r="53" spans="2:37" s="121" customFormat="1">
      <c r="B53" s="122"/>
      <c r="C53" s="122"/>
      <c r="E53" s="123"/>
      <c r="F53" s="123"/>
      <c r="G53" s="123"/>
      <c r="S53" s="215"/>
      <c r="U53" s="215"/>
      <c r="W53" s="215"/>
      <c r="Y53" s="215"/>
      <c r="AA53" s="215"/>
      <c r="AC53" s="215"/>
      <c r="AE53" s="215"/>
      <c r="AG53" s="215"/>
      <c r="AI53" s="215"/>
      <c r="AK53" s="215"/>
    </row>
    <row r="54" spans="2:37" s="121" customFormat="1">
      <c r="B54" s="122"/>
      <c r="C54" s="122"/>
      <c r="E54" s="123"/>
      <c r="F54" s="123"/>
      <c r="G54" s="123"/>
      <c r="S54" s="215"/>
      <c r="U54" s="215"/>
      <c r="W54" s="215"/>
      <c r="Y54" s="215"/>
      <c r="AA54" s="215"/>
      <c r="AC54" s="215"/>
      <c r="AE54" s="215"/>
      <c r="AG54" s="215"/>
      <c r="AI54" s="215"/>
      <c r="AK54" s="215"/>
    </row>
    <row r="55" spans="2:37" s="121" customFormat="1">
      <c r="B55" s="122"/>
      <c r="C55" s="122"/>
      <c r="E55" s="123"/>
      <c r="F55" s="123"/>
      <c r="G55" s="123"/>
      <c r="S55" s="215"/>
      <c r="U55" s="215"/>
      <c r="W55" s="215"/>
      <c r="Y55" s="215"/>
      <c r="AA55" s="215"/>
      <c r="AC55" s="215"/>
      <c r="AE55" s="215"/>
      <c r="AG55" s="215"/>
      <c r="AI55" s="215"/>
      <c r="AK55" s="215"/>
    </row>
    <row r="56" spans="2:37" s="121" customFormat="1">
      <c r="B56" s="122"/>
      <c r="C56" s="122"/>
      <c r="E56" s="123"/>
      <c r="F56" s="123"/>
      <c r="G56" s="123"/>
      <c r="S56" s="215"/>
      <c r="U56" s="215"/>
      <c r="W56" s="215"/>
      <c r="Y56" s="215"/>
      <c r="AA56" s="215"/>
      <c r="AC56" s="215"/>
      <c r="AE56" s="215"/>
      <c r="AG56" s="215"/>
      <c r="AI56" s="215"/>
      <c r="AK56" s="215"/>
    </row>
    <row r="57" spans="2:37" s="121" customFormat="1">
      <c r="B57" s="122"/>
      <c r="C57" s="122"/>
      <c r="E57" s="123"/>
      <c r="F57" s="123"/>
      <c r="G57" s="123"/>
      <c r="S57" s="215"/>
      <c r="U57" s="215"/>
      <c r="W57" s="215"/>
      <c r="Y57" s="215"/>
      <c r="AA57" s="215"/>
      <c r="AC57" s="215"/>
      <c r="AE57" s="215"/>
      <c r="AG57" s="215"/>
      <c r="AI57" s="215"/>
      <c r="AK57" s="215"/>
    </row>
    <row r="58" spans="2:37" s="121" customFormat="1">
      <c r="B58" s="122"/>
      <c r="C58" s="122"/>
      <c r="E58" s="123"/>
      <c r="F58" s="123"/>
      <c r="G58" s="123"/>
      <c r="S58" s="215"/>
      <c r="U58" s="215"/>
      <c r="W58" s="215"/>
      <c r="Y58" s="215"/>
      <c r="AA58" s="215"/>
      <c r="AC58" s="215"/>
      <c r="AE58" s="215"/>
      <c r="AG58" s="215"/>
      <c r="AI58" s="215"/>
      <c r="AK58" s="215"/>
    </row>
    <row r="59" spans="2:37" s="121" customFormat="1">
      <c r="B59" s="122"/>
      <c r="C59" s="122"/>
      <c r="E59" s="123"/>
      <c r="F59" s="123"/>
      <c r="G59" s="123"/>
      <c r="S59" s="215"/>
      <c r="U59" s="215"/>
      <c r="W59" s="215"/>
      <c r="Y59" s="215"/>
      <c r="AA59" s="215"/>
      <c r="AC59" s="215"/>
      <c r="AE59" s="215"/>
      <c r="AG59" s="215"/>
      <c r="AI59" s="215"/>
      <c r="AK59" s="215"/>
    </row>
    <row r="60" spans="2:37" s="121" customFormat="1">
      <c r="B60" s="122"/>
      <c r="C60" s="122"/>
      <c r="E60" s="123"/>
      <c r="F60" s="123"/>
      <c r="G60" s="123"/>
      <c r="S60" s="215"/>
      <c r="U60" s="215"/>
      <c r="W60" s="215"/>
      <c r="Y60" s="215"/>
      <c r="AA60" s="215"/>
      <c r="AC60" s="215"/>
      <c r="AE60" s="215"/>
      <c r="AG60" s="215"/>
      <c r="AI60" s="215"/>
      <c r="AK60" s="215"/>
    </row>
    <row r="61" spans="2:37" s="121" customFormat="1">
      <c r="B61" s="122"/>
      <c r="C61" s="122"/>
      <c r="E61" s="123"/>
      <c r="F61" s="123"/>
      <c r="G61" s="123"/>
      <c r="S61" s="215"/>
      <c r="U61" s="215"/>
      <c r="W61" s="215"/>
      <c r="Y61" s="215"/>
      <c r="AA61" s="215"/>
      <c r="AC61" s="215"/>
      <c r="AE61" s="215"/>
      <c r="AG61" s="215"/>
      <c r="AI61" s="215"/>
      <c r="AK61" s="215"/>
    </row>
    <row r="62" spans="2:37" s="121" customFormat="1">
      <c r="B62" s="122"/>
      <c r="C62" s="122"/>
      <c r="E62" s="123"/>
      <c r="F62" s="123"/>
      <c r="G62" s="123"/>
      <c r="S62" s="215"/>
      <c r="U62" s="215"/>
      <c r="W62" s="215"/>
      <c r="Y62" s="215"/>
      <c r="AA62" s="215"/>
      <c r="AC62" s="215"/>
      <c r="AE62" s="215"/>
      <c r="AG62" s="215"/>
      <c r="AI62" s="215"/>
      <c r="AK62" s="215"/>
    </row>
    <row r="63" spans="2:37" s="121" customFormat="1">
      <c r="B63" s="122"/>
      <c r="C63" s="122"/>
      <c r="E63" s="123"/>
      <c r="F63" s="123"/>
      <c r="G63" s="123"/>
      <c r="S63" s="215"/>
      <c r="U63" s="215"/>
      <c r="W63" s="215"/>
      <c r="Y63" s="215"/>
      <c r="AA63" s="215"/>
      <c r="AC63" s="215"/>
      <c r="AE63" s="215"/>
      <c r="AG63" s="215"/>
      <c r="AI63" s="215"/>
      <c r="AK63" s="215"/>
    </row>
    <row r="64" spans="2:37" s="121" customFormat="1">
      <c r="B64" s="122"/>
      <c r="C64" s="122"/>
      <c r="E64" s="123"/>
      <c r="F64" s="123"/>
      <c r="G64" s="123"/>
      <c r="S64" s="215"/>
      <c r="U64" s="215"/>
      <c r="W64" s="215"/>
      <c r="Y64" s="215"/>
      <c r="AA64" s="215"/>
      <c r="AC64" s="215"/>
      <c r="AE64" s="215"/>
      <c r="AG64" s="215"/>
      <c r="AI64" s="215"/>
      <c r="AK64" s="215"/>
    </row>
    <row r="65" spans="2:37" s="121" customFormat="1">
      <c r="B65" s="122"/>
      <c r="C65" s="122"/>
      <c r="E65" s="123"/>
      <c r="F65" s="123"/>
      <c r="G65" s="123"/>
      <c r="S65" s="215"/>
      <c r="U65" s="215"/>
      <c r="W65" s="215"/>
      <c r="Y65" s="215"/>
      <c r="AA65" s="215"/>
      <c r="AC65" s="215"/>
      <c r="AE65" s="215"/>
      <c r="AG65" s="215"/>
      <c r="AI65" s="215"/>
      <c r="AK65" s="215"/>
    </row>
    <row r="66" spans="2:37" s="121" customFormat="1">
      <c r="B66" s="122"/>
      <c r="C66" s="122"/>
      <c r="E66" s="123"/>
      <c r="F66" s="123"/>
      <c r="G66" s="123"/>
      <c r="S66" s="215"/>
      <c r="U66" s="215"/>
      <c r="W66" s="215"/>
      <c r="Y66" s="215"/>
      <c r="AA66" s="215"/>
      <c r="AC66" s="215"/>
      <c r="AE66" s="215"/>
      <c r="AG66" s="215"/>
      <c r="AI66" s="215"/>
      <c r="AK66" s="215"/>
    </row>
    <row r="67" spans="2:37" s="121" customFormat="1">
      <c r="B67" s="122"/>
      <c r="C67" s="122"/>
      <c r="E67" s="123"/>
      <c r="F67" s="123"/>
      <c r="G67" s="123"/>
      <c r="S67" s="215"/>
      <c r="U67" s="215"/>
      <c r="W67" s="215"/>
      <c r="Y67" s="215"/>
      <c r="AA67" s="215"/>
      <c r="AC67" s="215"/>
      <c r="AE67" s="215"/>
      <c r="AG67" s="215"/>
      <c r="AI67" s="215"/>
      <c r="AK67" s="215"/>
    </row>
    <row r="68" spans="2:37" s="121" customFormat="1">
      <c r="B68" s="122"/>
      <c r="C68" s="122"/>
      <c r="E68" s="123"/>
      <c r="F68" s="123"/>
      <c r="G68" s="123"/>
      <c r="S68" s="215"/>
      <c r="U68" s="215"/>
      <c r="W68" s="215"/>
      <c r="Y68" s="215"/>
      <c r="AA68" s="215"/>
      <c r="AC68" s="215"/>
      <c r="AE68" s="215"/>
      <c r="AG68" s="215"/>
      <c r="AI68" s="215"/>
      <c r="AK68" s="215"/>
    </row>
    <row r="69" spans="2:37" s="121" customFormat="1">
      <c r="B69" s="122"/>
      <c r="C69" s="122"/>
      <c r="E69" s="123"/>
      <c r="F69" s="123"/>
      <c r="G69" s="123"/>
      <c r="S69" s="215"/>
      <c r="U69" s="215"/>
      <c r="W69" s="215"/>
      <c r="Y69" s="215"/>
      <c r="AA69" s="215"/>
      <c r="AC69" s="215"/>
      <c r="AE69" s="215"/>
      <c r="AG69" s="215"/>
      <c r="AI69" s="215"/>
      <c r="AK69" s="215"/>
    </row>
    <row r="70" spans="2:37" s="121" customFormat="1">
      <c r="B70" s="122"/>
      <c r="C70" s="122"/>
      <c r="E70" s="123"/>
      <c r="F70" s="123"/>
      <c r="G70" s="123"/>
      <c r="S70" s="215"/>
      <c r="U70" s="215"/>
      <c r="W70" s="215"/>
      <c r="Y70" s="215"/>
      <c r="AA70" s="215"/>
      <c r="AC70" s="215"/>
      <c r="AE70" s="215"/>
      <c r="AG70" s="215"/>
      <c r="AI70" s="215"/>
      <c r="AK70" s="215"/>
    </row>
    <row r="71" spans="2:37" s="121" customFormat="1">
      <c r="B71" s="122"/>
      <c r="C71" s="122"/>
      <c r="E71" s="123"/>
      <c r="F71" s="123"/>
      <c r="G71" s="123"/>
      <c r="S71" s="215"/>
      <c r="U71" s="215"/>
      <c r="W71" s="215"/>
      <c r="Y71" s="215"/>
      <c r="AA71" s="215"/>
      <c r="AC71" s="215"/>
      <c r="AE71" s="215"/>
      <c r="AG71" s="215"/>
      <c r="AI71" s="215"/>
      <c r="AK71" s="215"/>
    </row>
    <row r="72" spans="2:37" s="121" customFormat="1">
      <c r="B72" s="122"/>
      <c r="C72" s="122"/>
      <c r="E72" s="123"/>
      <c r="F72" s="123"/>
      <c r="G72" s="123"/>
      <c r="S72" s="215"/>
      <c r="U72" s="215"/>
      <c r="W72" s="215"/>
      <c r="Y72" s="215"/>
      <c r="AA72" s="215"/>
      <c r="AC72" s="215"/>
      <c r="AE72" s="215"/>
      <c r="AG72" s="215"/>
      <c r="AI72" s="215"/>
      <c r="AK72" s="215"/>
    </row>
    <row r="73" spans="2:37" s="121" customFormat="1">
      <c r="B73" s="122"/>
      <c r="C73" s="122"/>
      <c r="E73" s="123"/>
      <c r="F73" s="123"/>
      <c r="G73" s="123"/>
      <c r="S73" s="215"/>
      <c r="U73" s="215"/>
      <c r="W73" s="215"/>
      <c r="Y73" s="215"/>
      <c r="AA73" s="215"/>
      <c r="AC73" s="215"/>
      <c r="AE73" s="215"/>
      <c r="AG73" s="215"/>
      <c r="AI73" s="215"/>
      <c r="AK73" s="215"/>
    </row>
    <row r="74" spans="2:37" s="121" customFormat="1">
      <c r="B74" s="122"/>
      <c r="C74" s="122"/>
      <c r="E74" s="123"/>
      <c r="F74" s="123"/>
      <c r="G74" s="123"/>
      <c r="S74" s="215"/>
      <c r="U74" s="215"/>
      <c r="W74" s="215"/>
      <c r="Y74" s="215"/>
      <c r="AA74" s="215"/>
      <c r="AC74" s="215"/>
      <c r="AE74" s="215"/>
      <c r="AG74" s="215"/>
      <c r="AI74" s="215"/>
      <c r="AK74" s="215"/>
    </row>
    <row r="75" spans="2:37" s="121" customFormat="1">
      <c r="B75" s="122"/>
      <c r="C75" s="122"/>
      <c r="E75" s="123"/>
      <c r="F75" s="123"/>
      <c r="G75" s="123"/>
      <c r="S75" s="215"/>
      <c r="U75" s="215"/>
      <c r="W75" s="215"/>
      <c r="Y75" s="215"/>
      <c r="AA75" s="215"/>
      <c r="AC75" s="215"/>
      <c r="AE75" s="215"/>
      <c r="AG75" s="215"/>
      <c r="AI75" s="215"/>
      <c r="AK75" s="215"/>
    </row>
    <row r="76" spans="2:37" s="121" customFormat="1">
      <c r="B76" s="122"/>
      <c r="C76" s="122"/>
      <c r="E76" s="123"/>
      <c r="F76" s="123"/>
      <c r="G76" s="123"/>
      <c r="S76" s="215"/>
      <c r="U76" s="215"/>
      <c r="W76" s="215"/>
      <c r="Y76" s="215"/>
      <c r="AA76" s="215"/>
      <c r="AC76" s="215"/>
      <c r="AE76" s="215"/>
      <c r="AG76" s="215"/>
      <c r="AI76" s="215"/>
      <c r="AK76" s="215"/>
    </row>
    <row r="77" spans="2:37" s="121" customFormat="1">
      <c r="B77" s="122"/>
      <c r="C77" s="122"/>
      <c r="E77" s="123"/>
      <c r="F77" s="123"/>
      <c r="G77" s="123"/>
      <c r="S77" s="215"/>
      <c r="U77" s="215"/>
      <c r="W77" s="215"/>
      <c r="Y77" s="215"/>
      <c r="AA77" s="215"/>
      <c r="AC77" s="215"/>
      <c r="AE77" s="215"/>
      <c r="AG77" s="215"/>
      <c r="AI77" s="215"/>
      <c r="AK77" s="215"/>
    </row>
    <row r="78" spans="2:37" s="121" customFormat="1">
      <c r="B78" s="122"/>
      <c r="C78" s="122"/>
      <c r="E78" s="123"/>
      <c r="F78" s="123"/>
      <c r="G78" s="123"/>
      <c r="S78" s="215"/>
      <c r="U78" s="215"/>
      <c r="W78" s="215"/>
      <c r="Y78" s="215"/>
      <c r="AA78" s="215"/>
      <c r="AC78" s="215"/>
      <c r="AE78" s="215"/>
      <c r="AG78" s="215"/>
      <c r="AI78" s="215"/>
      <c r="AK78" s="215"/>
    </row>
    <row r="79" spans="2:37" s="121" customFormat="1">
      <c r="B79" s="122"/>
      <c r="C79" s="122"/>
      <c r="E79" s="123"/>
      <c r="F79" s="123"/>
      <c r="G79" s="123"/>
      <c r="S79" s="215"/>
      <c r="U79" s="215"/>
      <c r="W79" s="215"/>
      <c r="Y79" s="215"/>
      <c r="AA79" s="215"/>
      <c r="AC79" s="215"/>
      <c r="AE79" s="215"/>
      <c r="AG79" s="215"/>
      <c r="AI79" s="215"/>
      <c r="AK79" s="215"/>
    </row>
    <row r="80" spans="2:37" s="121" customFormat="1">
      <c r="B80" s="122"/>
      <c r="C80" s="122"/>
      <c r="E80" s="123"/>
      <c r="F80" s="123"/>
      <c r="G80" s="123"/>
      <c r="S80" s="215"/>
      <c r="U80" s="215"/>
      <c r="W80" s="215"/>
      <c r="Y80" s="215"/>
      <c r="AA80" s="215"/>
      <c r="AC80" s="215"/>
      <c r="AE80" s="215"/>
      <c r="AG80" s="215"/>
      <c r="AI80" s="215"/>
      <c r="AK80" s="215"/>
    </row>
    <row r="81" spans="2:37" s="121" customFormat="1">
      <c r="B81" s="122"/>
      <c r="C81" s="122"/>
      <c r="E81" s="123"/>
      <c r="F81" s="123"/>
      <c r="G81" s="123"/>
      <c r="S81" s="215"/>
      <c r="U81" s="215"/>
      <c r="W81" s="215"/>
      <c r="Y81" s="215"/>
      <c r="AA81" s="215"/>
      <c r="AC81" s="215"/>
      <c r="AE81" s="215"/>
      <c r="AG81" s="215"/>
      <c r="AI81" s="215"/>
      <c r="AK81" s="215"/>
    </row>
    <row r="82" spans="2:37" s="121" customFormat="1">
      <c r="B82" s="122"/>
      <c r="C82" s="122"/>
      <c r="E82" s="123"/>
      <c r="F82" s="123"/>
      <c r="G82" s="123"/>
      <c r="S82" s="215"/>
      <c r="U82" s="215"/>
      <c r="W82" s="215"/>
      <c r="Y82" s="215"/>
      <c r="AA82" s="215"/>
      <c r="AC82" s="215"/>
      <c r="AE82" s="215"/>
      <c r="AG82" s="215"/>
      <c r="AI82" s="215"/>
      <c r="AK82" s="215"/>
    </row>
    <row r="83" spans="2:37" s="121" customFormat="1">
      <c r="B83" s="122"/>
      <c r="C83" s="122"/>
      <c r="E83" s="123"/>
      <c r="F83" s="123"/>
      <c r="G83" s="123"/>
      <c r="S83" s="215"/>
      <c r="U83" s="215"/>
      <c r="W83" s="215"/>
      <c r="Y83" s="215"/>
      <c r="AA83" s="215"/>
      <c r="AC83" s="215"/>
      <c r="AE83" s="215"/>
      <c r="AG83" s="215"/>
      <c r="AI83" s="215"/>
      <c r="AK83" s="215"/>
    </row>
    <row r="84" spans="2:37" s="121" customFormat="1">
      <c r="B84" s="122"/>
      <c r="C84" s="122"/>
      <c r="E84" s="123"/>
      <c r="F84" s="123"/>
      <c r="G84" s="123"/>
      <c r="S84" s="215"/>
      <c r="U84" s="215"/>
      <c r="W84" s="215"/>
      <c r="Y84" s="215"/>
      <c r="AA84" s="215"/>
      <c r="AC84" s="215"/>
      <c r="AE84" s="215"/>
      <c r="AG84" s="215"/>
      <c r="AI84" s="215"/>
      <c r="AK84" s="215"/>
    </row>
    <row r="85" spans="2:37" s="121" customFormat="1">
      <c r="B85" s="122"/>
      <c r="C85" s="122"/>
      <c r="E85" s="123"/>
      <c r="F85" s="123"/>
      <c r="G85" s="123"/>
      <c r="S85" s="215"/>
      <c r="U85" s="215"/>
      <c r="W85" s="215"/>
      <c r="Y85" s="215"/>
      <c r="AA85" s="215"/>
      <c r="AC85" s="215"/>
      <c r="AE85" s="215"/>
      <c r="AG85" s="215"/>
      <c r="AI85" s="215"/>
      <c r="AK85" s="215"/>
    </row>
    <row r="86" spans="2:37" s="121" customFormat="1">
      <c r="B86" s="122"/>
      <c r="C86" s="122"/>
      <c r="E86" s="123"/>
      <c r="F86" s="123"/>
      <c r="G86" s="123"/>
      <c r="S86" s="215"/>
      <c r="U86" s="215"/>
      <c r="W86" s="215"/>
      <c r="Y86" s="215"/>
      <c r="AA86" s="215"/>
      <c r="AC86" s="215"/>
      <c r="AE86" s="215"/>
      <c r="AG86" s="215"/>
      <c r="AI86" s="215"/>
      <c r="AK86" s="215"/>
    </row>
    <row r="87" spans="2:37" s="121" customFormat="1">
      <c r="B87" s="122"/>
      <c r="C87" s="122"/>
      <c r="E87" s="123"/>
      <c r="F87" s="123"/>
      <c r="G87" s="123"/>
      <c r="S87" s="215"/>
      <c r="U87" s="215"/>
      <c r="W87" s="215"/>
      <c r="Y87" s="215"/>
      <c r="AA87" s="215"/>
      <c r="AC87" s="215"/>
      <c r="AE87" s="215"/>
      <c r="AG87" s="215"/>
      <c r="AI87" s="215"/>
      <c r="AK87" s="215"/>
    </row>
    <row r="88" spans="2:37" s="121" customFormat="1">
      <c r="B88" s="122"/>
      <c r="C88" s="122"/>
      <c r="E88" s="123"/>
      <c r="F88" s="123"/>
      <c r="G88" s="123"/>
      <c r="S88" s="215"/>
      <c r="U88" s="215"/>
      <c r="W88" s="215"/>
      <c r="Y88" s="215"/>
      <c r="AA88" s="215"/>
      <c r="AC88" s="215"/>
      <c r="AE88" s="215"/>
      <c r="AG88" s="215"/>
      <c r="AI88" s="215"/>
      <c r="AK88" s="215"/>
    </row>
    <row r="89" spans="2:37" s="121" customFormat="1">
      <c r="B89" s="122"/>
      <c r="C89" s="122"/>
      <c r="E89" s="123"/>
      <c r="F89" s="123"/>
      <c r="G89" s="123"/>
      <c r="S89" s="215"/>
      <c r="U89" s="215"/>
      <c r="W89" s="215"/>
      <c r="Y89" s="215"/>
      <c r="AA89" s="215"/>
      <c r="AC89" s="215"/>
      <c r="AE89" s="215"/>
      <c r="AG89" s="215"/>
      <c r="AI89" s="215"/>
      <c r="AK89" s="215"/>
    </row>
    <row r="90" spans="2:37" s="121" customFormat="1">
      <c r="B90" s="122"/>
      <c r="C90" s="122"/>
      <c r="E90" s="123"/>
      <c r="F90" s="123"/>
      <c r="G90" s="123"/>
      <c r="S90" s="215"/>
      <c r="U90" s="215"/>
      <c r="W90" s="215"/>
      <c r="Y90" s="215"/>
      <c r="AA90" s="215"/>
      <c r="AC90" s="215"/>
      <c r="AE90" s="215"/>
      <c r="AG90" s="215"/>
      <c r="AI90" s="215"/>
      <c r="AK90" s="215"/>
    </row>
    <row r="91" spans="2:37" s="121" customFormat="1">
      <c r="B91" s="122"/>
      <c r="C91" s="122"/>
      <c r="E91" s="123"/>
      <c r="F91" s="123"/>
      <c r="G91" s="123"/>
      <c r="S91" s="215"/>
      <c r="U91" s="215"/>
      <c r="W91" s="215"/>
      <c r="Y91" s="215"/>
      <c r="AA91" s="215"/>
      <c r="AC91" s="215"/>
      <c r="AE91" s="215"/>
      <c r="AG91" s="215"/>
      <c r="AI91" s="215"/>
      <c r="AK91" s="215"/>
    </row>
    <row r="92" spans="2:37" s="121" customFormat="1">
      <c r="B92" s="122"/>
      <c r="C92" s="122"/>
      <c r="E92" s="123"/>
      <c r="F92" s="123"/>
      <c r="G92" s="123"/>
      <c r="S92" s="215"/>
      <c r="U92" s="215"/>
      <c r="W92" s="215"/>
      <c r="Y92" s="215"/>
      <c r="AA92" s="215"/>
      <c r="AC92" s="215"/>
      <c r="AE92" s="215"/>
      <c r="AG92" s="215"/>
      <c r="AI92" s="215"/>
      <c r="AK92" s="215"/>
    </row>
    <row r="93" spans="2:37" s="121" customFormat="1">
      <c r="B93" s="122"/>
      <c r="C93" s="122"/>
      <c r="E93" s="123"/>
      <c r="F93" s="123"/>
      <c r="G93" s="123"/>
      <c r="S93" s="215"/>
      <c r="U93" s="215"/>
      <c r="W93" s="215"/>
      <c r="Y93" s="215"/>
      <c r="AA93" s="215"/>
      <c r="AC93" s="215"/>
      <c r="AE93" s="215"/>
      <c r="AG93" s="215"/>
      <c r="AI93" s="215"/>
      <c r="AK93" s="215"/>
    </row>
    <row r="94" spans="2:37" s="121" customFormat="1">
      <c r="B94" s="122"/>
      <c r="C94" s="122"/>
      <c r="E94" s="123"/>
      <c r="F94" s="123"/>
      <c r="G94" s="123"/>
      <c r="S94" s="215"/>
      <c r="U94" s="215"/>
      <c r="W94" s="215"/>
      <c r="Y94" s="215"/>
      <c r="AA94" s="215"/>
      <c r="AC94" s="215"/>
      <c r="AE94" s="215"/>
      <c r="AG94" s="215"/>
      <c r="AI94" s="215"/>
      <c r="AK94" s="215"/>
    </row>
    <row r="95" spans="2:37" s="121" customFormat="1">
      <c r="B95" s="122"/>
      <c r="C95" s="122"/>
      <c r="E95" s="123"/>
      <c r="F95" s="123"/>
      <c r="G95" s="123"/>
      <c r="S95" s="215"/>
      <c r="U95" s="215"/>
      <c r="W95" s="215"/>
      <c r="Y95" s="215"/>
      <c r="AA95" s="215"/>
      <c r="AC95" s="215"/>
      <c r="AE95" s="215"/>
      <c r="AG95" s="215"/>
      <c r="AI95" s="215"/>
      <c r="AK95" s="215"/>
    </row>
    <row r="96" spans="2:37" s="121" customFormat="1">
      <c r="B96" s="122"/>
      <c r="C96" s="122"/>
      <c r="E96" s="123"/>
      <c r="F96" s="123"/>
      <c r="G96" s="123"/>
      <c r="S96" s="215"/>
      <c r="U96" s="215"/>
      <c r="W96" s="215"/>
      <c r="Y96" s="215"/>
      <c r="AA96" s="215"/>
      <c r="AC96" s="215"/>
      <c r="AE96" s="215"/>
      <c r="AG96" s="215"/>
      <c r="AI96" s="215"/>
      <c r="AK96" s="215"/>
    </row>
    <row r="97" spans="2:37" s="121" customFormat="1">
      <c r="B97" s="122"/>
      <c r="C97" s="122"/>
      <c r="E97" s="123"/>
      <c r="F97" s="123"/>
      <c r="G97" s="123"/>
      <c r="S97" s="215"/>
      <c r="U97" s="215"/>
      <c r="W97" s="215"/>
      <c r="Y97" s="215"/>
      <c r="AA97" s="215"/>
      <c r="AC97" s="215"/>
      <c r="AE97" s="215"/>
      <c r="AG97" s="215"/>
      <c r="AI97" s="215"/>
      <c r="AK97" s="215"/>
    </row>
    <row r="98" spans="2:37" s="121" customFormat="1">
      <c r="B98" s="122"/>
      <c r="C98" s="122"/>
      <c r="E98" s="123"/>
      <c r="F98" s="123"/>
      <c r="G98" s="123"/>
      <c r="S98" s="215"/>
      <c r="U98" s="215"/>
      <c r="W98" s="215"/>
      <c r="Y98" s="215"/>
      <c r="AA98" s="215"/>
      <c r="AC98" s="215"/>
      <c r="AE98" s="215"/>
      <c r="AG98" s="215"/>
      <c r="AI98" s="215"/>
      <c r="AK98" s="215"/>
    </row>
    <row r="99" spans="2:37" s="121" customFormat="1">
      <c r="B99" s="122"/>
      <c r="C99" s="122"/>
      <c r="E99" s="123"/>
      <c r="F99" s="123"/>
      <c r="G99" s="123"/>
      <c r="S99" s="215"/>
      <c r="U99" s="215"/>
      <c r="W99" s="215"/>
      <c r="Y99" s="215"/>
      <c r="AA99" s="215"/>
      <c r="AC99" s="215"/>
      <c r="AE99" s="215"/>
      <c r="AG99" s="215"/>
      <c r="AI99" s="215"/>
      <c r="AK99" s="215"/>
    </row>
    <row r="100" spans="2:37" s="121" customFormat="1">
      <c r="B100" s="122"/>
      <c r="C100" s="122"/>
      <c r="E100" s="123"/>
      <c r="F100" s="123"/>
      <c r="G100" s="123"/>
      <c r="S100" s="215"/>
      <c r="U100" s="215"/>
      <c r="W100" s="215"/>
      <c r="Y100" s="215"/>
      <c r="AA100" s="215"/>
      <c r="AC100" s="215"/>
      <c r="AE100" s="215"/>
      <c r="AG100" s="215"/>
      <c r="AI100" s="215"/>
      <c r="AK100" s="215"/>
    </row>
    <row r="101" spans="2:37" s="121" customFormat="1">
      <c r="B101" s="122"/>
      <c r="C101" s="122"/>
      <c r="E101" s="123"/>
      <c r="F101" s="123"/>
      <c r="G101" s="123"/>
      <c r="S101" s="215"/>
      <c r="U101" s="215"/>
      <c r="W101" s="215"/>
      <c r="Y101" s="215"/>
      <c r="AA101" s="215"/>
      <c r="AC101" s="215"/>
      <c r="AE101" s="215"/>
      <c r="AG101" s="215"/>
      <c r="AI101" s="215"/>
      <c r="AK101" s="215"/>
    </row>
    <row r="102" spans="2:37" s="121" customFormat="1">
      <c r="B102" s="122"/>
      <c r="C102" s="122"/>
      <c r="E102" s="123"/>
      <c r="F102" s="123"/>
      <c r="G102" s="123"/>
      <c r="S102" s="215"/>
      <c r="U102" s="215"/>
      <c r="W102" s="215"/>
      <c r="Y102" s="215"/>
      <c r="AA102" s="215"/>
      <c r="AC102" s="215"/>
      <c r="AE102" s="215"/>
      <c r="AG102" s="215"/>
      <c r="AI102" s="215"/>
      <c r="AK102" s="215"/>
    </row>
    <row r="103" spans="2:37" s="121" customFormat="1">
      <c r="B103" s="122"/>
      <c r="C103" s="122"/>
      <c r="E103" s="123"/>
      <c r="F103" s="123"/>
      <c r="G103" s="123"/>
      <c r="S103" s="215"/>
      <c r="U103" s="215"/>
      <c r="W103" s="215"/>
      <c r="Y103" s="215"/>
      <c r="AA103" s="215"/>
      <c r="AC103" s="215"/>
      <c r="AE103" s="215"/>
      <c r="AG103" s="215"/>
      <c r="AI103" s="215"/>
      <c r="AK103" s="215"/>
    </row>
    <row r="104" spans="2:37" s="121" customFormat="1">
      <c r="B104" s="122"/>
      <c r="C104" s="122"/>
      <c r="E104" s="123"/>
      <c r="F104" s="123"/>
      <c r="G104" s="123"/>
      <c r="S104" s="215"/>
      <c r="U104" s="215"/>
      <c r="W104" s="215"/>
      <c r="Y104" s="215"/>
      <c r="AA104" s="215"/>
      <c r="AC104" s="215"/>
      <c r="AE104" s="215"/>
      <c r="AG104" s="215"/>
      <c r="AI104" s="215"/>
      <c r="AK104" s="215"/>
    </row>
    <row r="105" spans="2:37" s="121" customFormat="1">
      <c r="B105" s="122"/>
      <c r="C105" s="122"/>
      <c r="E105" s="123"/>
      <c r="F105" s="123"/>
      <c r="G105" s="123"/>
      <c r="S105" s="215"/>
      <c r="U105" s="215"/>
      <c r="W105" s="215"/>
      <c r="Y105" s="215"/>
      <c r="AA105" s="215"/>
      <c r="AC105" s="215"/>
      <c r="AE105" s="215"/>
      <c r="AG105" s="215"/>
      <c r="AI105" s="215"/>
      <c r="AK105" s="215"/>
    </row>
    <row r="106" spans="2:37" s="121" customFormat="1">
      <c r="B106" s="122"/>
      <c r="C106" s="122"/>
      <c r="E106" s="123"/>
      <c r="F106" s="123"/>
      <c r="G106" s="123"/>
      <c r="S106" s="215"/>
      <c r="U106" s="215"/>
      <c r="W106" s="215"/>
      <c r="Y106" s="215"/>
      <c r="AA106" s="215"/>
      <c r="AC106" s="215"/>
      <c r="AE106" s="215"/>
      <c r="AG106" s="215"/>
      <c r="AI106" s="215"/>
      <c r="AK106" s="215"/>
    </row>
    <row r="107" spans="2:37" s="121" customFormat="1">
      <c r="B107" s="122"/>
      <c r="C107" s="122"/>
      <c r="E107" s="123"/>
      <c r="F107" s="123"/>
      <c r="G107" s="123"/>
      <c r="S107" s="215"/>
      <c r="U107" s="215"/>
      <c r="W107" s="215"/>
      <c r="Y107" s="215"/>
      <c r="AA107" s="215"/>
      <c r="AC107" s="215"/>
      <c r="AE107" s="215"/>
      <c r="AG107" s="215"/>
      <c r="AI107" s="215"/>
      <c r="AK107" s="215"/>
    </row>
    <row r="108" spans="2:37" s="121" customFormat="1">
      <c r="B108" s="122"/>
      <c r="C108" s="122"/>
      <c r="E108" s="123"/>
      <c r="F108" s="123"/>
      <c r="G108" s="123"/>
      <c r="S108" s="215"/>
      <c r="U108" s="215"/>
      <c r="W108" s="215"/>
      <c r="Y108" s="215"/>
      <c r="AA108" s="215"/>
      <c r="AC108" s="215"/>
      <c r="AE108" s="215"/>
      <c r="AG108" s="215"/>
      <c r="AI108" s="215"/>
      <c r="AK108" s="215"/>
    </row>
    <row r="109" spans="2:37" s="121" customFormat="1">
      <c r="B109" s="122"/>
      <c r="C109" s="122"/>
      <c r="E109" s="123"/>
      <c r="F109" s="123"/>
      <c r="G109" s="123"/>
      <c r="S109" s="215"/>
      <c r="U109" s="215"/>
      <c r="W109" s="215"/>
      <c r="Y109" s="215"/>
      <c r="AA109" s="215"/>
      <c r="AC109" s="215"/>
      <c r="AE109" s="215"/>
      <c r="AG109" s="215"/>
      <c r="AI109" s="215"/>
      <c r="AK109" s="215"/>
    </row>
    <row r="110" spans="2:37" s="121" customFormat="1">
      <c r="B110" s="122"/>
      <c r="C110" s="122"/>
      <c r="E110" s="123"/>
      <c r="F110" s="123"/>
      <c r="G110" s="123"/>
      <c r="S110" s="215"/>
      <c r="U110" s="215"/>
      <c r="W110" s="215"/>
      <c r="Y110" s="215"/>
      <c r="AA110" s="215"/>
      <c r="AC110" s="215"/>
      <c r="AE110" s="215"/>
      <c r="AG110" s="215"/>
      <c r="AI110" s="215"/>
      <c r="AK110" s="215"/>
    </row>
    <row r="111" spans="2:37" s="121" customFormat="1">
      <c r="B111" s="122"/>
      <c r="C111" s="122"/>
      <c r="E111" s="123"/>
      <c r="F111" s="123"/>
      <c r="G111" s="123"/>
      <c r="S111" s="215"/>
      <c r="U111" s="215"/>
      <c r="W111" s="215"/>
      <c r="Y111" s="215"/>
      <c r="AA111" s="215"/>
      <c r="AC111" s="215"/>
      <c r="AE111" s="215"/>
      <c r="AG111" s="215"/>
      <c r="AI111" s="215"/>
      <c r="AK111" s="215"/>
    </row>
    <row r="112" spans="2:37" s="121" customFormat="1">
      <c r="B112" s="122"/>
      <c r="C112" s="122"/>
      <c r="E112" s="123"/>
      <c r="F112" s="123"/>
      <c r="G112" s="123"/>
      <c r="S112" s="215"/>
      <c r="U112" s="215"/>
      <c r="W112" s="215"/>
      <c r="Y112" s="215"/>
      <c r="AA112" s="215"/>
      <c r="AC112" s="215"/>
      <c r="AE112" s="215"/>
      <c r="AG112" s="215"/>
      <c r="AI112" s="215"/>
      <c r="AK112" s="215"/>
    </row>
    <row r="113" spans="2:37" s="121" customFormat="1">
      <c r="B113" s="122"/>
      <c r="C113" s="122"/>
      <c r="E113" s="123"/>
      <c r="F113" s="123"/>
      <c r="G113" s="123"/>
      <c r="S113" s="215"/>
      <c r="U113" s="215"/>
      <c r="W113" s="215"/>
      <c r="Y113" s="215"/>
      <c r="AA113" s="215"/>
      <c r="AC113" s="215"/>
      <c r="AE113" s="215"/>
      <c r="AG113" s="215"/>
      <c r="AI113" s="215"/>
      <c r="AK113" s="215"/>
    </row>
    <row r="114" spans="2:37" s="121" customFormat="1">
      <c r="B114" s="122"/>
      <c r="C114" s="122"/>
      <c r="E114" s="123"/>
      <c r="F114" s="123"/>
      <c r="G114" s="123"/>
      <c r="S114" s="215"/>
      <c r="U114" s="215"/>
      <c r="W114" s="215"/>
      <c r="Y114" s="215"/>
      <c r="AA114" s="215"/>
      <c r="AC114" s="215"/>
      <c r="AE114" s="215"/>
      <c r="AG114" s="215"/>
      <c r="AI114" s="215"/>
      <c r="AK114" s="215"/>
    </row>
    <row r="115" spans="2:37" s="121" customFormat="1">
      <c r="B115" s="122"/>
      <c r="C115" s="122"/>
      <c r="E115" s="123"/>
      <c r="F115" s="123"/>
      <c r="G115" s="123"/>
      <c r="S115" s="215"/>
      <c r="U115" s="215"/>
      <c r="W115" s="215"/>
      <c r="Y115" s="215"/>
      <c r="AA115" s="215"/>
      <c r="AC115" s="215"/>
      <c r="AE115" s="215"/>
      <c r="AG115" s="215"/>
      <c r="AI115" s="215"/>
      <c r="AK115" s="215"/>
    </row>
    <row r="116" spans="2:37" s="121" customFormat="1">
      <c r="B116" s="122"/>
      <c r="C116" s="122"/>
      <c r="E116" s="123"/>
      <c r="F116" s="123"/>
      <c r="G116" s="123"/>
      <c r="S116" s="215"/>
      <c r="U116" s="215"/>
      <c r="W116" s="215"/>
      <c r="Y116" s="215"/>
      <c r="AA116" s="215"/>
      <c r="AC116" s="215"/>
      <c r="AE116" s="215"/>
      <c r="AG116" s="215"/>
      <c r="AI116" s="215"/>
      <c r="AK116" s="215"/>
    </row>
    <row r="117" spans="2:37" s="121" customFormat="1">
      <c r="B117" s="122"/>
      <c r="C117" s="122"/>
      <c r="E117" s="123"/>
      <c r="F117" s="123"/>
      <c r="G117" s="123"/>
      <c r="S117" s="215"/>
      <c r="U117" s="215"/>
      <c r="W117" s="215"/>
      <c r="Y117" s="215"/>
      <c r="AA117" s="215"/>
      <c r="AC117" s="215"/>
      <c r="AE117" s="215"/>
      <c r="AG117" s="215"/>
      <c r="AI117" s="215"/>
      <c r="AK117" s="215"/>
    </row>
    <row r="118" spans="2:37" s="121" customFormat="1">
      <c r="B118" s="122"/>
      <c r="C118" s="122"/>
      <c r="E118" s="123"/>
      <c r="F118" s="123"/>
      <c r="G118" s="123"/>
      <c r="S118" s="215"/>
      <c r="U118" s="215"/>
      <c r="W118" s="215"/>
      <c r="Y118" s="215"/>
      <c r="AA118" s="215"/>
      <c r="AC118" s="215"/>
      <c r="AE118" s="215"/>
      <c r="AG118" s="215"/>
      <c r="AI118" s="215"/>
      <c r="AK118" s="215"/>
    </row>
    <row r="119" spans="2:37" s="121" customFormat="1">
      <c r="B119" s="122"/>
      <c r="C119" s="122"/>
      <c r="E119" s="123"/>
      <c r="F119" s="123"/>
      <c r="G119" s="123"/>
      <c r="S119" s="215"/>
      <c r="U119" s="215"/>
      <c r="W119" s="215"/>
      <c r="Y119" s="215"/>
      <c r="AA119" s="215"/>
      <c r="AC119" s="215"/>
      <c r="AE119" s="215"/>
      <c r="AG119" s="215"/>
      <c r="AI119" s="215"/>
      <c r="AK119" s="215"/>
    </row>
    <row r="120" spans="2:37" s="121" customFormat="1">
      <c r="B120" s="122"/>
      <c r="C120" s="122"/>
      <c r="E120" s="123"/>
      <c r="F120" s="123"/>
      <c r="G120" s="123"/>
      <c r="S120" s="215"/>
      <c r="U120" s="215"/>
      <c r="W120" s="215"/>
      <c r="Y120" s="215"/>
      <c r="AA120" s="215"/>
      <c r="AC120" s="215"/>
      <c r="AE120" s="215"/>
      <c r="AG120" s="215"/>
      <c r="AI120" s="215"/>
      <c r="AK120" s="215"/>
    </row>
    <row r="121" spans="2:37" s="121" customFormat="1">
      <c r="B121" s="122"/>
      <c r="C121" s="122"/>
      <c r="E121" s="123"/>
      <c r="F121" s="123"/>
      <c r="G121" s="123"/>
      <c r="S121" s="215"/>
      <c r="U121" s="215"/>
      <c r="W121" s="215"/>
      <c r="Y121" s="215"/>
      <c r="AA121" s="215"/>
      <c r="AC121" s="215"/>
      <c r="AE121" s="215"/>
      <c r="AG121" s="215"/>
      <c r="AI121" s="215"/>
      <c r="AK121" s="215"/>
    </row>
    <row r="122" spans="2:37" s="121" customFormat="1">
      <c r="B122" s="122"/>
      <c r="C122" s="122"/>
      <c r="E122" s="123"/>
      <c r="F122" s="123"/>
      <c r="G122" s="123"/>
      <c r="S122" s="215"/>
      <c r="U122" s="215"/>
      <c r="W122" s="215"/>
      <c r="Y122" s="215"/>
      <c r="AA122" s="215"/>
      <c r="AC122" s="215"/>
      <c r="AE122" s="215"/>
      <c r="AG122" s="215"/>
      <c r="AI122" s="215"/>
      <c r="AK122" s="215"/>
    </row>
    <row r="123" spans="2:37" s="121" customFormat="1">
      <c r="B123" s="122"/>
      <c r="C123" s="122"/>
      <c r="E123" s="123"/>
      <c r="F123" s="123"/>
      <c r="G123" s="123"/>
      <c r="S123" s="215"/>
      <c r="U123" s="215"/>
      <c r="W123" s="215"/>
      <c r="Y123" s="215"/>
      <c r="AA123" s="215"/>
      <c r="AC123" s="215"/>
      <c r="AE123" s="215"/>
      <c r="AG123" s="215"/>
      <c r="AI123" s="215"/>
      <c r="AK123" s="215"/>
    </row>
    <row r="124" spans="2:37" s="121" customFormat="1">
      <c r="B124" s="122"/>
      <c r="C124" s="122"/>
      <c r="E124" s="123"/>
      <c r="F124" s="123"/>
      <c r="G124" s="123"/>
      <c r="S124" s="215"/>
      <c r="U124" s="215"/>
      <c r="W124" s="215"/>
      <c r="Y124" s="215"/>
      <c r="AA124" s="215"/>
      <c r="AC124" s="215"/>
      <c r="AE124" s="215"/>
      <c r="AG124" s="215"/>
      <c r="AI124" s="215"/>
      <c r="AK124" s="215"/>
    </row>
    <row r="125" spans="2:37" s="121" customFormat="1">
      <c r="B125" s="122"/>
      <c r="C125" s="122"/>
      <c r="E125" s="123"/>
      <c r="F125" s="123"/>
      <c r="G125" s="123"/>
      <c r="S125" s="215"/>
      <c r="U125" s="215"/>
      <c r="W125" s="215"/>
      <c r="Y125" s="215"/>
      <c r="AA125" s="215"/>
      <c r="AC125" s="215"/>
      <c r="AE125" s="215"/>
      <c r="AG125" s="215"/>
      <c r="AI125" s="215"/>
      <c r="AK125" s="215"/>
    </row>
    <row r="126" spans="2:37" s="121" customFormat="1">
      <c r="B126" s="122"/>
      <c r="C126" s="122"/>
      <c r="E126" s="123"/>
      <c r="F126" s="123"/>
      <c r="G126" s="123"/>
      <c r="S126" s="215"/>
      <c r="U126" s="215"/>
      <c r="W126" s="215"/>
      <c r="Y126" s="215"/>
      <c r="AA126" s="215"/>
      <c r="AC126" s="215"/>
      <c r="AE126" s="215"/>
      <c r="AG126" s="215"/>
      <c r="AI126" s="215"/>
      <c r="AK126" s="215"/>
    </row>
    <row r="127" spans="2:37" s="121" customFormat="1">
      <c r="B127" s="122"/>
      <c r="C127" s="122"/>
      <c r="E127" s="123"/>
      <c r="F127" s="123"/>
      <c r="G127" s="123"/>
      <c r="S127" s="215"/>
      <c r="U127" s="215"/>
      <c r="W127" s="215"/>
      <c r="Y127" s="215"/>
      <c r="AA127" s="215"/>
      <c r="AC127" s="215"/>
      <c r="AE127" s="215"/>
      <c r="AG127" s="215"/>
      <c r="AI127" s="215"/>
      <c r="AK127" s="215"/>
    </row>
    <row r="128" spans="2:37" s="121" customFormat="1">
      <c r="B128" s="122"/>
      <c r="C128" s="122"/>
      <c r="E128" s="123"/>
      <c r="F128" s="123"/>
      <c r="G128" s="123"/>
      <c r="S128" s="215"/>
      <c r="U128" s="215"/>
      <c r="W128" s="215"/>
      <c r="Y128" s="215"/>
      <c r="AA128" s="215"/>
      <c r="AC128" s="215"/>
      <c r="AE128" s="215"/>
      <c r="AG128" s="215"/>
      <c r="AI128" s="215"/>
      <c r="AK128" s="215"/>
    </row>
    <row r="129" spans="2:37" s="121" customFormat="1">
      <c r="B129" s="122"/>
      <c r="C129" s="122"/>
      <c r="E129" s="123"/>
      <c r="F129" s="123"/>
      <c r="G129" s="123"/>
      <c r="S129" s="215"/>
      <c r="U129" s="215"/>
      <c r="W129" s="215"/>
      <c r="Y129" s="215"/>
      <c r="AA129" s="215"/>
      <c r="AC129" s="215"/>
      <c r="AE129" s="215"/>
      <c r="AG129" s="215"/>
      <c r="AI129" s="215"/>
      <c r="AK129" s="215"/>
    </row>
    <row r="130" spans="2:37" s="121" customFormat="1">
      <c r="B130" s="122"/>
      <c r="C130" s="122"/>
      <c r="E130" s="123"/>
      <c r="F130" s="123"/>
      <c r="G130" s="123"/>
      <c r="S130" s="215"/>
      <c r="U130" s="215"/>
      <c r="W130" s="215"/>
      <c r="Y130" s="215"/>
      <c r="AA130" s="215"/>
      <c r="AC130" s="215"/>
      <c r="AE130" s="215"/>
      <c r="AG130" s="215"/>
      <c r="AI130" s="215"/>
      <c r="AK130" s="215"/>
    </row>
    <row r="131" spans="2:37" s="121" customFormat="1">
      <c r="B131" s="122"/>
      <c r="C131" s="122"/>
      <c r="E131" s="123"/>
      <c r="F131" s="123"/>
      <c r="G131" s="123"/>
      <c r="S131" s="215"/>
      <c r="U131" s="215"/>
      <c r="W131" s="215"/>
      <c r="Y131" s="215"/>
      <c r="AA131" s="215"/>
      <c r="AC131" s="215"/>
      <c r="AE131" s="215"/>
      <c r="AG131" s="215"/>
      <c r="AI131" s="215"/>
      <c r="AK131" s="215"/>
    </row>
    <row r="132" spans="2:37" s="121" customFormat="1">
      <c r="B132" s="122"/>
      <c r="C132" s="122"/>
      <c r="E132" s="123"/>
      <c r="F132" s="123"/>
      <c r="G132" s="123"/>
      <c r="S132" s="215"/>
      <c r="U132" s="215"/>
      <c r="W132" s="215"/>
      <c r="Y132" s="215"/>
      <c r="AA132" s="215"/>
      <c r="AC132" s="215"/>
      <c r="AE132" s="215"/>
      <c r="AG132" s="215"/>
      <c r="AI132" s="215"/>
      <c r="AK132" s="215"/>
    </row>
    <row r="133" spans="2:37" s="121" customFormat="1">
      <c r="B133" s="122"/>
      <c r="C133" s="122"/>
      <c r="E133" s="123"/>
      <c r="F133" s="123"/>
      <c r="G133" s="123"/>
      <c r="S133" s="215"/>
      <c r="U133" s="215"/>
      <c r="W133" s="215"/>
      <c r="Y133" s="215"/>
      <c r="AA133" s="215"/>
      <c r="AC133" s="215"/>
      <c r="AE133" s="215"/>
      <c r="AG133" s="215"/>
      <c r="AI133" s="215"/>
      <c r="AK133" s="215"/>
    </row>
    <row r="134" spans="2:37" s="121" customFormat="1">
      <c r="B134" s="122"/>
      <c r="C134" s="122"/>
      <c r="E134" s="123"/>
      <c r="F134" s="123"/>
      <c r="G134" s="123"/>
      <c r="S134" s="215"/>
      <c r="U134" s="215"/>
      <c r="W134" s="215"/>
      <c r="Y134" s="215"/>
      <c r="AA134" s="215"/>
      <c r="AC134" s="215"/>
      <c r="AE134" s="215"/>
      <c r="AG134" s="215"/>
      <c r="AI134" s="215"/>
      <c r="AK134" s="215"/>
    </row>
    <row r="135" spans="2:37" s="121" customFormat="1">
      <c r="B135" s="122"/>
      <c r="C135" s="122"/>
      <c r="E135" s="123"/>
      <c r="F135" s="123"/>
      <c r="G135" s="123"/>
      <c r="S135" s="215"/>
      <c r="U135" s="215"/>
      <c r="W135" s="215"/>
      <c r="Y135" s="215"/>
      <c r="AA135" s="215"/>
      <c r="AC135" s="215"/>
      <c r="AE135" s="215"/>
      <c r="AG135" s="215"/>
      <c r="AI135" s="215"/>
      <c r="AK135" s="215"/>
    </row>
    <row r="136" spans="2:37" s="121" customFormat="1">
      <c r="B136" s="122"/>
      <c r="C136" s="122"/>
      <c r="E136" s="123"/>
      <c r="F136" s="123"/>
      <c r="G136" s="123"/>
      <c r="S136" s="215"/>
      <c r="U136" s="215"/>
      <c r="W136" s="215"/>
      <c r="Y136" s="215"/>
      <c r="AA136" s="215"/>
      <c r="AC136" s="215"/>
      <c r="AE136" s="215"/>
      <c r="AG136" s="215"/>
      <c r="AI136" s="215"/>
      <c r="AK136" s="215"/>
    </row>
    <row r="137" spans="2:37" s="121" customFormat="1">
      <c r="B137" s="122"/>
      <c r="C137" s="122"/>
      <c r="E137" s="123"/>
      <c r="F137" s="123"/>
      <c r="G137" s="123"/>
      <c r="S137" s="215"/>
      <c r="U137" s="215"/>
      <c r="W137" s="215"/>
      <c r="Y137" s="215"/>
      <c r="AA137" s="215"/>
      <c r="AC137" s="215"/>
      <c r="AE137" s="215"/>
      <c r="AG137" s="215"/>
      <c r="AI137" s="215"/>
      <c r="AK137" s="215"/>
    </row>
    <row r="138" spans="2:37" s="121" customFormat="1">
      <c r="B138" s="122"/>
      <c r="C138" s="122"/>
      <c r="E138" s="123"/>
      <c r="F138" s="123"/>
      <c r="G138" s="123"/>
      <c r="S138" s="215"/>
      <c r="U138" s="215"/>
      <c r="W138" s="215"/>
      <c r="Y138" s="215"/>
      <c r="AA138" s="215"/>
      <c r="AC138" s="215"/>
      <c r="AE138" s="215"/>
      <c r="AG138" s="215"/>
      <c r="AI138" s="215"/>
      <c r="AK138" s="215"/>
    </row>
    <row r="139" spans="2:37" s="121" customFormat="1">
      <c r="B139" s="122"/>
      <c r="C139" s="122"/>
      <c r="E139" s="123"/>
      <c r="F139" s="123"/>
      <c r="G139" s="123"/>
      <c r="S139" s="215"/>
      <c r="U139" s="215"/>
      <c r="W139" s="215"/>
      <c r="Y139" s="215"/>
      <c r="AA139" s="215"/>
      <c r="AC139" s="215"/>
      <c r="AE139" s="215"/>
      <c r="AG139" s="215"/>
      <c r="AI139" s="215"/>
      <c r="AK139" s="215"/>
    </row>
    <row r="140" spans="2:37" s="121" customFormat="1">
      <c r="B140" s="122"/>
      <c r="C140" s="122"/>
      <c r="E140" s="123"/>
      <c r="F140" s="123"/>
      <c r="G140" s="123"/>
      <c r="S140" s="215"/>
      <c r="U140" s="215"/>
      <c r="W140" s="215"/>
      <c r="Y140" s="215"/>
      <c r="AA140" s="215"/>
      <c r="AC140" s="215"/>
      <c r="AE140" s="215"/>
      <c r="AG140" s="215"/>
      <c r="AI140" s="215"/>
      <c r="AK140" s="215"/>
    </row>
    <row r="141" spans="2:37" s="121" customFormat="1">
      <c r="B141" s="122"/>
      <c r="C141" s="122"/>
      <c r="E141" s="123"/>
      <c r="F141" s="123"/>
      <c r="G141" s="123"/>
      <c r="S141" s="215"/>
      <c r="U141" s="215"/>
      <c r="W141" s="215"/>
      <c r="Y141" s="215"/>
      <c r="AA141" s="215"/>
      <c r="AC141" s="215"/>
      <c r="AE141" s="215"/>
      <c r="AG141" s="215"/>
      <c r="AI141" s="215"/>
      <c r="AK141" s="215"/>
    </row>
    <row r="142" spans="2:37" s="121" customFormat="1">
      <c r="B142" s="122"/>
      <c r="C142" s="122"/>
      <c r="E142" s="123"/>
      <c r="F142" s="123"/>
      <c r="G142" s="123"/>
      <c r="S142" s="215"/>
      <c r="U142" s="215"/>
      <c r="W142" s="215"/>
      <c r="Y142" s="215"/>
      <c r="AA142" s="215"/>
      <c r="AC142" s="215"/>
      <c r="AE142" s="215"/>
      <c r="AG142" s="215"/>
      <c r="AI142" s="215"/>
      <c r="AK142" s="215"/>
    </row>
    <row r="143" spans="2:37" s="121" customFormat="1">
      <c r="B143" s="122"/>
      <c r="C143" s="122"/>
      <c r="E143" s="123"/>
      <c r="F143" s="123"/>
      <c r="G143" s="123"/>
      <c r="S143" s="215"/>
      <c r="U143" s="215"/>
      <c r="W143" s="215"/>
      <c r="Y143" s="215"/>
      <c r="AA143" s="215"/>
      <c r="AC143" s="215"/>
      <c r="AE143" s="215"/>
      <c r="AG143" s="215"/>
      <c r="AI143" s="215"/>
      <c r="AK143" s="215"/>
    </row>
    <row r="144" spans="2:37" s="121" customFormat="1">
      <c r="B144" s="122"/>
      <c r="C144" s="122"/>
      <c r="E144" s="123"/>
      <c r="F144" s="123"/>
      <c r="G144" s="123"/>
      <c r="S144" s="215"/>
      <c r="U144" s="215"/>
      <c r="W144" s="215"/>
      <c r="Y144" s="215"/>
      <c r="AA144" s="215"/>
      <c r="AC144" s="215"/>
      <c r="AE144" s="215"/>
      <c r="AG144" s="215"/>
      <c r="AI144" s="215"/>
      <c r="AK144" s="215"/>
    </row>
    <row r="145" spans="2:37" s="121" customFormat="1">
      <c r="B145" s="122"/>
      <c r="C145" s="122"/>
      <c r="E145" s="123"/>
      <c r="F145" s="123"/>
      <c r="G145" s="123"/>
      <c r="S145" s="215"/>
      <c r="U145" s="215"/>
      <c r="W145" s="215"/>
      <c r="Y145" s="215"/>
      <c r="AA145" s="215"/>
      <c r="AC145" s="215"/>
      <c r="AE145" s="215"/>
      <c r="AG145" s="215"/>
      <c r="AI145" s="215"/>
      <c r="AK145" s="215"/>
    </row>
    <row r="146" spans="2:37" s="121" customFormat="1">
      <c r="B146" s="122"/>
      <c r="C146" s="122"/>
      <c r="E146" s="123"/>
      <c r="F146" s="123"/>
      <c r="G146" s="123"/>
      <c r="S146" s="215"/>
      <c r="U146" s="215"/>
      <c r="W146" s="215"/>
      <c r="Y146" s="215"/>
      <c r="AA146" s="215"/>
      <c r="AC146" s="215"/>
      <c r="AE146" s="215"/>
      <c r="AG146" s="215"/>
      <c r="AI146" s="215"/>
      <c r="AK146" s="215"/>
    </row>
    <row r="147" spans="2:37" s="121" customFormat="1">
      <c r="B147" s="122"/>
      <c r="C147" s="122"/>
      <c r="E147" s="123"/>
      <c r="F147" s="123"/>
      <c r="G147" s="123"/>
      <c r="S147" s="215"/>
      <c r="U147" s="215"/>
      <c r="W147" s="215"/>
      <c r="Y147" s="215"/>
      <c r="AA147" s="215"/>
      <c r="AC147" s="215"/>
      <c r="AE147" s="215"/>
      <c r="AG147" s="215"/>
      <c r="AI147" s="215"/>
      <c r="AK147" s="215"/>
    </row>
    <row r="148" spans="2:37" s="121" customFormat="1">
      <c r="B148" s="122"/>
      <c r="C148" s="122"/>
      <c r="E148" s="123"/>
      <c r="F148" s="123"/>
      <c r="G148" s="123"/>
      <c r="S148" s="215"/>
      <c r="U148" s="215"/>
      <c r="W148" s="215"/>
      <c r="Y148" s="215"/>
      <c r="AA148" s="215"/>
      <c r="AC148" s="215"/>
      <c r="AE148" s="215"/>
      <c r="AG148" s="215"/>
      <c r="AI148" s="215"/>
      <c r="AK148" s="215"/>
    </row>
    <row r="149" spans="2:37" s="121" customFormat="1">
      <c r="B149" s="122"/>
      <c r="C149" s="122"/>
      <c r="E149" s="123"/>
      <c r="F149" s="123"/>
      <c r="G149" s="123"/>
      <c r="S149" s="215"/>
      <c r="U149" s="215"/>
      <c r="W149" s="215"/>
      <c r="Y149" s="215"/>
      <c r="AA149" s="215"/>
      <c r="AC149" s="215"/>
      <c r="AE149" s="215"/>
      <c r="AG149" s="215"/>
      <c r="AI149" s="215"/>
      <c r="AK149" s="215"/>
    </row>
    <row r="150" spans="2:37" s="121" customFormat="1">
      <c r="B150" s="122"/>
      <c r="C150" s="122"/>
      <c r="E150" s="123"/>
      <c r="F150" s="123"/>
      <c r="G150" s="123"/>
      <c r="S150" s="215"/>
      <c r="U150" s="215"/>
      <c r="W150" s="215"/>
      <c r="Y150" s="215"/>
      <c r="AA150" s="215"/>
      <c r="AC150" s="215"/>
      <c r="AE150" s="215"/>
      <c r="AG150" s="215"/>
      <c r="AI150" s="215"/>
      <c r="AK150" s="215"/>
    </row>
    <row r="151" spans="2:37" s="121" customFormat="1">
      <c r="B151" s="122"/>
      <c r="C151" s="122"/>
      <c r="E151" s="123"/>
      <c r="F151" s="123"/>
      <c r="G151" s="123"/>
      <c r="S151" s="215"/>
      <c r="U151" s="215"/>
      <c r="W151" s="215"/>
      <c r="Y151" s="215"/>
      <c r="AA151" s="215"/>
      <c r="AC151" s="215"/>
      <c r="AE151" s="215"/>
      <c r="AG151" s="215"/>
      <c r="AI151" s="215"/>
      <c r="AK151" s="215"/>
    </row>
    <row r="152" spans="2:37" s="121" customFormat="1">
      <c r="B152" s="122"/>
      <c r="C152" s="122"/>
      <c r="E152" s="123"/>
      <c r="F152" s="123"/>
      <c r="G152" s="123"/>
      <c r="S152" s="215"/>
      <c r="U152" s="215"/>
      <c r="W152" s="215"/>
      <c r="Y152" s="215"/>
      <c r="AA152" s="215"/>
      <c r="AC152" s="215"/>
      <c r="AE152" s="215"/>
      <c r="AG152" s="215"/>
      <c r="AI152" s="215"/>
      <c r="AK152" s="215"/>
    </row>
    <row r="153" spans="2:37" s="121" customFormat="1">
      <c r="B153" s="122"/>
      <c r="C153" s="122"/>
      <c r="E153" s="123"/>
      <c r="F153" s="123"/>
      <c r="G153" s="123"/>
      <c r="S153" s="215"/>
      <c r="U153" s="215"/>
      <c r="W153" s="215"/>
      <c r="Y153" s="215"/>
      <c r="AA153" s="215"/>
      <c r="AC153" s="215"/>
      <c r="AE153" s="215"/>
      <c r="AG153" s="215"/>
      <c r="AI153" s="215"/>
      <c r="AK153" s="215"/>
    </row>
    <row r="154" spans="2:37" s="121" customFormat="1">
      <c r="B154" s="122"/>
      <c r="C154" s="122"/>
      <c r="E154" s="123"/>
      <c r="F154" s="123"/>
      <c r="G154" s="123"/>
      <c r="S154" s="215"/>
      <c r="U154" s="215"/>
      <c r="W154" s="215"/>
      <c r="Y154" s="215"/>
      <c r="AA154" s="215"/>
      <c r="AC154" s="215"/>
      <c r="AE154" s="215"/>
      <c r="AG154" s="215"/>
      <c r="AI154" s="215"/>
      <c r="AK154" s="215"/>
    </row>
    <row r="155" spans="2:37" s="121" customFormat="1">
      <c r="B155" s="122"/>
      <c r="C155" s="122"/>
      <c r="E155" s="123"/>
      <c r="F155" s="123"/>
      <c r="G155" s="123"/>
      <c r="S155" s="215"/>
      <c r="U155" s="215"/>
      <c r="W155" s="215"/>
      <c r="Y155" s="215"/>
      <c r="AA155" s="215"/>
      <c r="AC155" s="215"/>
      <c r="AE155" s="215"/>
      <c r="AG155" s="215"/>
      <c r="AI155" s="215"/>
      <c r="AK155" s="215"/>
    </row>
    <row r="156" spans="2:37" s="121" customFormat="1">
      <c r="B156" s="122"/>
      <c r="C156" s="122"/>
      <c r="E156" s="123"/>
      <c r="F156" s="123"/>
      <c r="G156" s="123"/>
      <c r="S156" s="215"/>
      <c r="U156" s="215"/>
      <c r="W156" s="215"/>
      <c r="Y156" s="215"/>
      <c r="AA156" s="215"/>
      <c r="AC156" s="215"/>
      <c r="AE156" s="215"/>
      <c r="AG156" s="215"/>
      <c r="AI156" s="215"/>
      <c r="AK156" s="215"/>
    </row>
    <row r="157" spans="2:37" s="121" customFormat="1">
      <c r="B157" s="122"/>
      <c r="C157" s="122"/>
      <c r="E157" s="123"/>
      <c r="F157" s="123"/>
      <c r="G157" s="123"/>
      <c r="S157" s="215"/>
      <c r="U157" s="215"/>
      <c r="W157" s="215"/>
      <c r="Y157" s="215"/>
      <c r="AA157" s="215"/>
      <c r="AC157" s="215"/>
      <c r="AE157" s="215"/>
      <c r="AG157" s="215"/>
      <c r="AI157" s="215"/>
      <c r="AK157" s="215"/>
    </row>
    <row r="158" spans="2:37" s="121" customFormat="1">
      <c r="B158" s="122"/>
      <c r="C158" s="122"/>
      <c r="E158" s="123"/>
      <c r="F158" s="123"/>
      <c r="G158" s="123"/>
      <c r="S158" s="215"/>
      <c r="U158" s="215"/>
      <c r="W158" s="215"/>
      <c r="Y158" s="215"/>
      <c r="AA158" s="215"/>
      <c r="AC158" s="215"/>
      <c r="AE158" s="215"/>
      <c r="AG158" s="215"/>
      <c r="AI158" s="215"/>
      <c r="AK158" s="215"/>
    </row>
    <row r="159" spans="2:37" s="121" customFormat="1">
      <c r="B159" s="122"/>
      <c r="C159" s="122"/>
      <c r="E159" s="123"/>
      <c r="F159" s="123"/>
      <c r="G159" s="123"/>
      <c r="S159" s="215"/>
      <c r="U159" s="215"/>
      <c r="W159" s="215"/>
      <c r="Y159" s="215"/>
      <c r="AA159" s="215"/>
      <c r="AC159" s="215"/>
      <c r="AE159" s="215"/>
      <c r="AG159" s="215"/>
      <c r="AI159" s="215"/>
      <c r="AK159" s="215"/>
    </row>
    <row r="160" spans="2:37" s="121" customFormat="1">
      <c r="B160" s="122"/>
      <c r="C160" s="122"/>
      <c r="E160" s="123"/>
      <c r="F160" s="123"/>
      <c r="G160" s="123"/>
      <c r="S160" s="215"/>
      <c r="U160" s="215"/>
      <c r="W160" s="215"/>
      <c r="Y160" s="215"/>
      <c r="AA160" s="215"/>
      <c r="AC160" s="215"/>
      <c r="AE160" s="215"/>
      <c r="AG160" s="215"/>
      <c r="AI160" s="215"/>
      <c r="AK160" s="215"/>
    </row>
    <row r="161" spans="2:37" s="121" customFormat="1">
      <c r="B161" s="122"/>
      <c r="C161" s="122"/>
      <c r="E161" s="123"/>
      <c r="F161" s="123"/>
      <c r="G161" s="123"/>
      <c r="S161" s="215"/>
      <c r="U161" s="215"/>
      <c r="W161" s="215"/>
      <c r="Y161" s="215"/>
      <c r="AA161" s="215"/>
      <c r="AC161" s="215"/>
      <c r="AE161" s="215"/>
      <c r="AG161" s="215"/>
      <c r="AI161" s="215"/>
      <c r="AK161" s="215"/>
    </row>
    <row r="162" spans="2:37" s="121" customFormat="1">
      <c r="B162" s="122"/>
      <c r="C162" s="122"/>
      <c r="E162" s="123"/>
      <c r="F162" s="123"/>
      <c r="G162" s="123"/>
      <c r="S162" s="215"/>
      <c r="U162" s="215"/>
      <c r="W162" s="215"/>
      <c r="Y162" s="215"/>
      <c r="AA162" s="215"/>
      <c r="AC162" s="215"/>
      <c r="AE162" s="215"/>
      <c r="AG162" s="215"/>
      <c r="AI162" s="215"/>
      <c r="AK162" s="215"/>
    </row>
    <row r="163" spans="2:37" s="121" customFormat="1">
      <c r="B163" s="122"/>
      <c r="C163" s="122"/>
      <c r="E163" s="123"/>
      <c r="F163" s="123"/>
      <c r="G163" s="123"/>
      <c r="S163" s="215"/>
      <c r="U163" s="215"/>
      <c r="W163" s="215"/>
      <c r="Y163" s="215"/>
      <c r="AA163" s="215"/>
      <c r="AC163" s="215"/>
      <c r="AE163" s="215"/>
      <c r="AG163" s="215"/>
      <c r="AI163" s="215"/>
      <c r="AK163" s="215"/>
    </row>
    <row r="164" spans="2:37" s="121" customFormat="1">
      <c r="B164" s="122"/>
      <c r="C164" s="122"/>
      <c r="E164" s="123"/>
      <c r="F164" s="123"/>
      <c r="G164" s="123"/>
      <c r="S164" s="215"/>
      <c r="U164" s="215"/>
      <c r="W164" s="215"/>
      <c r="Y164" s="215"/>
      <c r="AA164" s="215"/>
      <c r="AC164" s="215"/>
      <c r="AE164" s="215"/>
      <c r="AG164" s="215"/>
      <c r="AI164" s="215"/>
      <c r="AK164" s="215"/>
    </row>
    <row r="165" spans="2:37" s="121" customFormat="1">
      <c r="B165" s="122"/>
      <c r="C165" s="122"/>
      <c r="E165" s="123"/>
      <c r="F165" s="123"/>
      <c r="G165" s="123"/>
      <c r="S165" s="215"/>
      <c r="U165" s="215"/>
      <c r="W165" s="215"/>
      <c r="Y165" s="215"/>
      <c r="AA165" s="215"/>
      <c r="AC165" s="215"/>
      <c r="AE165" s="215"/>
      <c r="AG165" s="215"/>
      <c r="AI165" s="215"/>
      <c r="AK165" s="215"/>
    </row>
    <row r="166" spans="2:37" s="121" customFormat="1">
      <c r="B166" s="122"/>
      <c r="C166" s="122"/>
      <c r="E166" s="123"/>
      <c r="F166" s="123"/>
      <c r="G166" s="123"/>
      <c r="S166" s="215"/>
      <c r="U166" s="215"/>
      <c r="W166" s="215"/>
      <c r="Y166" s="215"/>
      <c r="AA166" s="215"/>
      <c r="AC166" s="215"/>
      <c r="AE166" s="215"/>
      <c r="AG166" s="215"/>
      <c r="AI166" s="215"/>
      <c r="AK166" s="215"/>
    </row>
    <row r="167" spans="2:37" s="121" customFormat="1">
      <c r="B167" s="122"/>
      <c r="C167" s="122"/>
      <c r="E167" s="123"/>
      <c r="F167" s="123"/>
      <c r="G167" s="123"/>
      <c r="S167" s="215"/>
      <c r="U167" s="215"/>
      <c r="W167" s="215"/>
      <c r="Y167" s="215"/>
      <c r="AA167" s="215"/>
      <c r="AC167" s="215"/>
      <c r="AE167" s="215"/>
      <c r="AG167" s="215"/>
      <c r="AI167" s="215"/>
      <c r="AK167" s="215"/>
    </row>
    <row r="168" spans="2:37" s="121" customFormat="1">
      <c r="B168" s="122"/>
      <c r="C168" s="122"/>
      <c r="E168" s="123"/>
      <c r="F168" s="123"/>
      <c r="G168" s="123"/>
      <c r="S168" s="215"/>
      <c r="U168" s="215"/>
      <c r="W168" s="215"/>
      <c r="Y168" s="215"/>
      <c r="AA168" s="215"/>
      <c r="AC168" s="215"/>
      <c r="AE168" s="215"/>
      <c r="AG168" s="215"/>
      <c r="AI168" s="215"/>
      <c r="AK168" s="215"/>
    </row>
    <row r="169" spans="2:37" s="121" customFormat="1">
      <c r="B169" s="122"/>
      <c r="C169" s="122"/>
      <c r="E169" s="123"/>
      <c r="F169" s="123"/>
      <c r="G169" s="123"/>
      <c r="S169" s="215"/>
      <c r="U169" s="215"/>
      <c r="W169" s="215"/>
      <c r="Y169" s="215"/>
      <c r="AA169" s="215"/>
      <c r="AC169" s="215"/>
      <c r="AE169" s="215"/>
      <c r="AG169" s="215"/>
      <c r="AI169" s="215"/>
      <c r="AK169" s="215"/>
    </row>
    <row r="170" spans="2:37" s="121" customFormat="1">
      <c r="B170" s="122"/>
      <c r="C170" s="122"/>
      <c r="E170" s="123"/>
      <c r="F170" s="123"/>
      <c r="G170" s="123"/>
      <c r="S170" s="215"/>
      <c r="U170" s="215"/>
      <c r="W170" s="215"/>
      <c r="Y170" s="215"/>
      <c r="AA170" s="215"/>
      <c r="AC170" s="215"/>
      <c r="AE170" s="215"/>
      <c r="AG170" s="215"/>
      <c r="AI170" s="215"/>
      <c r="AK170" s="215"/>
    </row>
    <row r="171" spans="2:37" s="121" customFormat="1">
      <c r="B171" s="122"/>
      <c r="C171" s="122"/>
      <c r="E171" s="123"/>
      <c r="F171" s="123"/>
      <c r="G171" s="123"/>
      <c r="S171" s="215"/>
      <c r="U171" s="215"/>
      <c r="W171" s="215"/>
      <c r="Y171" s="215"/>
      <c r="AA171" s="215"/>
      <c r="AC171" s="215"/>
      <c r="AE171" s="215"/>
      <c r="AG171" s="215"/>
      <c r="AI171" s="215"/>
      <c r="AK171" s="215"/>
    </row>
    <row r="172" spans="2:37" s="121" customFormat="1">
      <c r="B172" s="122"/>
      <c r="C172" s="122"/>
      <c r="E172" s="123"/>
      <c r="F172" s="123"/>
      <c r="G172" s="123"/>
      <c r="S172" s="215"/>
      <c r="U172" s="215"/>
      <c r="W172" s="215"/>
      <c r="Y172" s="215"/>
      <c r="AA172" s="215"/>
      <c r="AC172" s="215"/>
      <c r="AE172" s="215"/>
      <c r="AG172" s="215"/>
      <c r="AI172" s="215"/>
      <c r="AK172" s="215"/>
    </row>
    <row r="173" spans="2:37" s="121" customFormat="1">
      <c r="B173" s="122"/>
      <c r="C173" s="122"/>
      <c r="E173" s="123"/>
      <c r="F173" s="123"/>
      <c r="G173" s="123"/>
      <c r="S173" s="215"/>
      <c r="U173" s="215"/>
      <c r="W173" s="215"/>
      <c r="Y173" s="215"/>
      <c r="AA173" s="215"/>
      <c r="AC173" s="215"/>
      <c r="AE173" s="215"/>
      <c r="AG173" s="215"/>
      <c r="AI173" s="215"/>
      <c r="AK173" s="215"/>
    </row>
    <row r="174" spans="2:37" s="121" customFormat="1">
      <c r="B174" s="122"/>
      <c r="C174" s="122"/>
      <c r="E174" s="123"/>
      <c r="F174" s="123"/>
      <c r="G174" s="123"/>
      <c r="S174" s="215"/>
      <c r="U174" s="215"/>
      <c r="W174" s="215"/>
      <c r="Y174" s="215"/>
      <c r="AA174" s="215"/>
      <c r="AC174" s="215"/>
      <c r="AE174" s="215"/>
      <c r="AG174" s="215"/>
      <c r="AI174" s="215"/>
      <c r="AK174" s="215"/>
    </row>
    <row r="175" spans="2:37" s="121" customFormat="1">
      <c r="B175" s="122"/>
      <c r="C175" s="122"/>
      <c r="E175" s="123"/>
      <c r="F175" s="123"/>
      <c r="G175" s="123"/>
      <c r="S175" s="215"/>
      <c r="U175" s="215"/>
      <c r="W175" s="215"/>
      <c r="Y175" s="215"/>
      <c r="AA175" s="215"/>
      <c r="AC175" s="215"/>
      <c r="AE175" s="215"/>
      <c r="AG175" s="215"/>
      <c r="AI175" s="215"/>
      <c r="AK175" s="215"/>
    </row>
    <row r="176" spans="2:37" s="121" customFormat="1">
      <c r="B176" s="122"/>
      <c r="C176" s="122"/>
      <c r="E176" s="123"/>
      <c r="F176" s="123"/>
      <c r="G176" s="123"/>
      <c r="S176" s="215"/>
      <c r="U176" s="215"/>
      <c r="W176" s="215"/>
      <c r="Y176" s="215"/>
      <c r="AA176" s="215"/>
      <c r="AC176" s="215"/>
      <c r="AE176" s="215"/>
      <c r="AG176" s="215"/>
      <c r="AI176" s="215"/>
      <c r="AK176" s="215"/>
    </row>
    <row r="177" spans="2:37" s="121" customFormat="1">
      <c r="B177" s="122"/>
      <c r="C177" s="122"/>
      <c r="E177" s="123"/>
      <c r="F177" s="123"/>
      <c r="G177" s="123"/>
      <c r="S177" s="215"/>
      <c r="U177" s="215"/>
      <c r="W177" s="215"/>
      <c r="Y177" s="215"/>
      <c r="AA177" s="215"/>
      <c r="AC177" s="215"/>
      <c r="AE177" s="215"/>
      <c r="AG177" s="215"/>
      <c r="AI177" s="215"/>
      <c r="AK177" s="215"/>
    </row>
    <row r="178" spans="2:37" s="121" customFormat="1">
      <c r="B178" s="122"/>
      <c r="C178" s="122"/>
      <c r="E178" s="123"/>
      <c r="F178" s="123"/>
      <c r="G178" s="123"/>
      <c r="S178" s="215"/>
      <c r="U178" s="215"/>
      <c r="W178" s="215"/>
      <c r="Y178" s="215"/>
      <c r="AA178" s="215"/>
      <c r="AC178" s="215"/>
      <c r="AE178" s="215"/>
      <c r="AG178" s="215"/>
      <c r="AI178" s="215"/>
      <c r="AK178" s="215"/>
    </row>
    <row r="179" spans="2:37" s="121" customFormat="1">
      <c r="B179" s="122"/>
      <c r="C179" s="122"/>
      <c r="E179" s="123"/>
      <c r="F179" s="123"/>
      <c r="G179" s="123"/>
      <c r="S179" s="215"/>
      <c r="U179" s="215"/>
      <c r="W179" s="215"/>
      <c r="Y179" s="215"/>
      <c r="AA179" s="215"/>
      <c r="AC179" s="215"/>
      <c r="AE179" s="215"/>
      <c r="AG179" s="215"/>
      <c r="AI179" s="215"/>
      <c r="AK179" s="215"/>
    </row>
    <row r="180" spans="2:37" s="121" customFormat="1">
      <c r="B180" s="122"/>
      <c r="C180" s="122"/>
      <c r="E180" s="123"/>
      <c r="F180" s="123"/>
      <c r="G180" s="123"/>
      <c r="S180" s="215"/>
      <c r="U180" s="215"/>
      <c r="W180" s="215"/>
      <c r="Y180" s="215"/>
      <c r="AA180" s="215"/>
      <c r="AC180" s="215"/>
      <c r="AE180" s="215"/>
      <c r="AG180" s="215"/>
      <c r="AI180" s="215"/>
      <c r="AK180" s="215"/>
    </row>
    <row r="181" spans="2:37" s="121" customFormat="1">
      <c r="B181" s="122"/>
      <c r="C181" s="122"/>
      <c r="E181" s="123"/>
      <c r="F181" s="123"/>
      <c r="G181" s="123"/>
      <c r="S181" s="215"/>
      <c r="U181" s="215"/>
      <c r="W181" s="215"/>
      <c r="Y181" s="215"/>
      <c r="AA181" s="215"/>
      <c r="AC181" s="215"/>
      <c r="AE181" s="215"/>
      <c r="AG181" s="215"/>
      <c r="AI181" s="215"/>
      <c r="AK181" s="215"/>
    </row>
    <row r="182" spans="2:37" s="121" customFormat="1">
      <c r="B182" s="122"/>
      <c r="C182" s="122"/>
      <c r="E182" s="123"/>
      <c r="F182" s="123"/>
      <c r="G182" s="123"/>
      <c r="S182" s="215"/>
      <c r="U182" s="215"/>
      <c r="W182" s="215"/>
      <c r="Y182" s="215"/>
      <c r="AA182" s="215"/>
      <c r="AC182" s="215"/>
      <c r="AE182" s="215"/>
      <c r="AG182" s="215"/>
      <c r="AI182" s="215"/>
      <c r="AK182" s="215"/>
    </row>
    <row r="183" spans="2:37" s="121" customFormat="1">
      <c r="B183" s="122"/>
      <c r="C183" s="122"/>
      <c r="E183" s="123"/>
      <c r="F183" s="123"/>
      <c r="G183" s="123"/>
      <c r="S183" s="215"/>
      <c r="U183" s="215"/>
      <c r="W183" s="215"/>
      <c r="Y183" s="215"/>
      <c r="AA183" s="215"/>
      <c r="AC183" s="215"/>
      <c r="AE183" s="215"/>
      <c r="AG183" s="215"/>
      <c r="AI183" s="215"/>
      <c r="AK183" s="215"/>
    </row>
    <row r="184" spans="2:37" s="121" customFormat="1">
      <c r="B184" s="122"/>
      <c r="C184" s="122"/>
      <c r="E184" s="123"/>
      <c r="F184" s="123"/>
      <c r="G184" s="123"/>
      <c r="S184" s="215"/>
      <c r="U184" s="215"/>
      <c r="W184" s="215"/>
      <c r="Y184" s="215"/>
      <c r="AA184" s="215"/>
      <c r="AC184" s="215"/>
      <c r="AE184" s="215"/>
      <c r="AG184" s="215"/>
      <c r="AI184" s="215"/>
      <c r="AK184" s="215"/>
    </row>
    <row r="185" spans="2:37" s="121" customFormat="1">
      <c r="B185" s="122"/>
      <c r="C185" s="122"/>
      <c r="E185" s="123"/>
      <c r="F185" s="123"/>
      <c r="G185" s="123"/>
      <c r="S185" s="215"/>
      <c r="U185" s="215"/>
      <c r="W185" s="215"/>
      <c r="Y185" s="215"/>
      <c r="AA185" s="215"/>
      <c r="AC185" s="215"/>
      <c r="AE185" s="215"/>
      <c r="AG185" s="215"/>
      <c r="AI185" s="215"/>
      <c r="AK185" s="215"/>
    </row>
    <row r="186" spans="2:37" s="121" customFormat="1">
      <c r="B186" s="122"/>
      <c r="C186" s="122"/>
      <c r="E186" s="123"/>
      <c r="F186" s="123"/>
      <c r="G186" s="123"/>
      <c r="S186" s="215"/>
      <c r="U186" s="215"/>
      <c r="W186" s="215"/>
      <c r="Y186" s="215"/>
      <c r="AA186" s="215"/>
      <c r="AC186" s="215"/>
      <c r="AE186" s="215"/>
      <c r="AG186" s="215"/>
      <c r="AI186" s="215"/>
      <c r="AK186" s="215"/>
    </row>
    <row r="187" spans="2:37" s="121" customFormat="1">
      <c r="B187" s="122"/>
      <c r="C187" s="122"/>
      <c r="E187" s="123"/>
      <c r="F187" s="123"/>
      <c r="G187" s="123"/>
      <c r="S187" s="215"/>
      <c r="U187" s="215"/>
      <c r="W187" s="215"/>
      <c r="Y187" s="215"/>
      <c r="AA187" s="215"/>
      <c r="AC187" s="215"/>
      <c r="AE187" s="215"/>
      <c r="AG187" s="215"/>
      <c r="AI187" s="215"/>
      <c r="AK187" s="215"/>
    </row>
    <row r="188" spans="2:37" s="121" customFormat="1">
      <c r="B188" s="122"/>
      <c r="C188" s="122"/>
      <c r="E188" s="123"/>
      <c r="F188" s="123"/>
      <c r="G188" s="123"/>
      <c r="S188" s="215"/>
      <c r="U188" s="215"/>
      <c r="W188" s="215"/>
      <c r="Y188" s="215"/>
      <c r="AA188" s="215"/>
      <c r="AC188" s="215"/>
      <c r="AE188" s="215"/>
      <c r="AG188" s="215"/>
      <c r="AI188" s="215"/>
      <c r="AK188" s="215"/>
    </row>
    <row r="189" spans="2:37" s="121" customFormat="1">
      <c r="B189" s="122"/>
      <c r="C189" s="122"/>
      <c r="E189" s="123"/>
      <c r="F189" s="123"/>
      <c r="G189" s="123"/>
      <c r="S189" s="215"/>
      <c r="U189" s="215"/>
      <c r="W189" s="215"/>
      <c r="Y189" s="215"/>
      <c r="AA189" s="215"/>
      <c r="AC189" s="215"/>
      <c r="AE189" s="215"/>
      <c r="AG189" s="215"/>
      <c r="AI189" s="215"/>
      <c r="AK189" s="215"/>
    </row>
    <row r="190" spans="2:37" s="121" customFormat="1">
      <c r="B190" s="122"/>
      <c r="C190" s="122"/>
      <c r="E190" s="123"/>
      <c r="F190" s="123"/>
      <c r="G190" s="123"/>
      <c r="S190" s="215"/>
      <c r="U190" s="215"/>
      <c r="W190" s="215"/>
      <c r="Y190" s="215"/>
      <c r="AA190" s="215"/>
      <c r="AC190" s="215"/>
      <c r="AE190" s="215"/>
      <c r="AG190" s="215"/>
      <c r="AI190" s="215"/>
      <c r="AK190" s="215"/>
    </row>
    <row r="191" spans="2:37" s="121" customFormat="1">
      <c r="B191" s="122"/>
      <c r="C191" s="122"/>
      <c r="E191" s="123"/>
      <c r="F191" s="123"/>
      <c r="G191" s="123"/>
      <c r="S191" s="215"/>
      <c r="U191" s="215"/>
      <c r="W191" s="215"/>
      <c r="Y191" s="215"/>
      <c r="AA191" s="215"/>
      <c r="AC191" s="215"/>
      <c r="AE191" s="215"/>
      <c r="AG191" s="215"/>
      <c r="AI191" s="215"/>
      <c r="AK191" s="215"/>
    </row>
    <row r="192" spans="2:37" s="121" customFormat="1">
      <c r="B192" s="122"/>
      <c r="C192" s="122"/>
      <c r="E192" s="123"/>
      <c r="F192" s="123"/>
      <c r="G192" s="123"/>
      <c r="S192" s="215"/>
      <c r="U192" s="215"/>
      <c r="W192" s="215"/>
      <c r="Y192" s="215"/>
      <c r="AA192" s="215"/>
      <c r="AC192" s="215"/>
      <c r="AE192" s="215"/>
      <c r="AG192" s="215"/>
      <c r="AI192" s="215"/>
      <c r="AK192" s="215"/>
    </row>
    <row r="193" spans="2:37" s="121" customFormat="1">
      <c r="B193" s="122"/>
      <c r="C193" s="122"/>
      <c r="E193" s="123"/>
      <c r="F193" s="123"/>
      <c r="G193" s="123"/>
      <c r="S193" s="215"/>
      <c r="U193" s="215"/>
      <c r="W193" s="215"/>
      <c r="Y193" s="215"/>
      <c r="AA193" s="215"/>
      <c r="AC193" s="215"/>
      <c r="AE193" s="215"/>
      <c r="AG193" s="215"/>
      <c r="AI193" s="215"/>
      <c r="AK193" s="215"/>
    </row>
    <row r="194" spans="2:37" s="121" customFormat="1">
      <c r="B194" s="122"/>
      <c r="C194" s="122"/>
      <c r="E194" s="123"/>
      <c r="F194" s="123"/>
      <c r="G194" s="123"/>
      <c r="S194" s="215"/>
      <c r="U194" s="215"/>
      <c r="W194" s="215"/>
      <c r="Y194" s="215"/>
      <c r="AA194" s="215"/>
      <c r="AC194" s="215"/>
      <c r="AE194" s="215"/>
      <c r="AG194" s="215"/>
      <c r="AI194" s="215"/>
      <c r="AK194" s="215"/>
    </row>
    <row r="195" spans="2:37" s="121" customFormat="1">
      <c r="B195" s="122"/>
      <c r="C195" s="122"/>
      <c r="E195" s="123"/>
      <c r="F195" s="123"/>
      <c r="G195" s="123"/>
      <c r="S195" s="215"/>
      <c r="U195" s="215"/>
      <c r="W195" s="215"/>
      <c r="Y195" s="215"/>
      <c r="AA195" s="215"/>
      <c r="AC195" s="215"/>
      <c r="AE195" s="215"/>
      <c r="AG195" s="215"/>
      <c r="AI195" s="215"/>
      <c r="AK195" s="215"/>
    </row>
    <row r="196" spans="2:37" s="121" customFormat="1">
      <c r="B196" s="122"/>
      <c r="C196" s="122"/>
      <c r="E196" s="123"/>
      <c r="F196" s="123"/>
      <c r="G196" s="123"/>
      <c r="S196" s="215"/>
      <c r="U196" s="215"/>
      <c r="W196" s="215"/>
      <c r="Y196" s="215"/>
      <c r="AA196" s="215"/>
      <c r="AC196" s="215"/>
      <c r="AE196" s="215"/>
      <c r="AG196" s="215"/>
      <c r="AI196" s="215"/>
      <c r="AK196" s="215"/>
    </row>
    <row r="197" spans="2:37" s="121" customFormat="1">
      <c r="B197" s="122"/>
      <c r="C197" s="122"/>
      <c r="E197" s="123"/>
      <c r="F197" s="123"/>
      <c r="G197" s="123"/>
      <c r="S197" s="215"/>
      <c r="U197" s="215"/>
      <c r="W197" s="215"/>
      <c r="Y197" s="215"/>
      <c r="AA197" s="215"/>
      <c r="AC197" s="215"/>
      <c r="AE197" s="215"/>
      <c r="AG197" s="215"/>
      <c r="AI197" s="215"/>
      <c r="AK197" s="215"/>
    </row>
    <row r="198" spans="2:37" s="121" customFormat="1">
      <c r="B198" s="122"/>
      <c r="C198" s="122"/>
      <c r="E198" s="123"/>
      <c r="F198" s="123"/>
      <c r="G198" s="123"/>
      <c r="S198" s="215"/>
      <c r="U198" s="215"/>
      <c r="W198" s="215"/>
      <c r="Y198" s="215"/>
      <c r="AA198" s="215"/>
      <c r="AC198" s="215"/>
      <c r="AE198" s="215"/>
      <c r="AG198" s="215"/>
      <c r="AI198" s="215"/>
      <c r="AK198" s="215"/>
    </row>
    <row r="199" spans="2:37" s="121" customFormat="1">
      <c r="B199" s="122"/>
      <c r="C199" s="122"/>
      <c r="E199" s="123"/>
      <c r="F199" s="123"/>
      <c r="G199" s="123"/>
      <c r="S199" s="215"/>
      <c r="U199" s="215"/>
      <c r="W199" s="215"/>
      <c r="Y199" s="215"/>
      <c r="AA199" s="215"/>
      <c r="AC199" s="215"/>
      <c r="AE199" s="215"/>
      <c r="AG199" s="215"/>
      <c r="AI199" s="215"/>
      <c r="AK199" s="215"/>
    </row>
    <row r="200" spans="2:37" s="121" customFormat="1">
      <c r="B200" s="122"/>
      <c r="C200" s="122"/>
      <c r="E200" s="123"/>
      <c r="F200" s="123"/>
      <c r="G200" s="123"/>
      <c r="S200" s="215"/>
      <c r="U200" s="215"/>
      <c r="W200" s="215"/>
      <c r="Y200" s="215"/>
      <c r="AA200" s="215"/>
      <c r="AC200" s="215"/>
      <c r="AE200" s="215"/>
      <c r="AG200" s="215"/>
      <c r="AI200" s="215"/>
      <c r="AK200" s="215"/>
    </row>
    <row r="201" spans="2:37" s="121" customFormat="1">
      <c r="B201" s="122"/>
      <c r="C201" s="122"/>
      <c r="E201" s="123"/>
      <c r="F201" s="123"/>
      <c r="G201" s="123"/>
      <c r="S201" s="215"/>
      <c r="U201" s="215"/>
      <c r="W201" s="215"/>
      <c r="Y201" s="215"/>
      <c r="AA201" s="215"/>
      <c r="AC201" s="215"/>
      <c r="AE201" s="215"/>
      <c r="AG201" s="215"/>
      <c r="AI201" s="215"/>
      <c r="AK201" s="215"/>
    </row>
    <row r="202" spans="2:37" s="121" customFormat="1">
      <c r="B202" s="122"/>
      <c r="C202" s="122"/>
      <c r="E202" s="123"/>
      <c r="F202" s="123"/>
      <c r="G202" s="123"/>
      <c r="S202" s="215"/>
      <c r="U202" s="215"/>
      <c r="W202" s="215"/>
      <c r="Y202" s="215"/>
      <c r="AA202" s="215"/>
      <c r="AC202" s="215"/>
      <c r="AE202" s="215"/>
      <c r="AG202" s="215"/>
      <c r="AI202" s="215"/>
      <c r="AK202" s="215"/>
    </row>
    <row r="203" spans="2:37" s="121" customFormat="1">
      <c r="B203" s="122"/>
      <c r="C203" s="122"/>
      <c r="E203" s="123"/>
      <c r="F203" s="123"/>
      <c r="G203" s="123"/>
      <c r="S203" s="215"/>
      <c r="U203" s="215"/>
      <c r="W203" s="215"/>
      <c r="Y203" s="215"/>
      <c r="AA203" s="215"/>
      <c r="AC203" s="215"/>
      <c r="AE203" s="215"/>
      <c r="AG203" s="215"/>
      <c r="AI203" s="215"/>
      <c r="AK203" s="215"/>
    </row>
    <row r="204" spans="2:37" s="121" customFormat="1">
      <c r="B204" s="122"/>
      <c r="C204" s="122"/>
      <c r="E204" s="123"/>
      <c r="F204" s="123"/>
      <c r="G204" s="123"/>
      <c r="S204" s="215"/>
      <c r="U204" s="215"/>
      <c r="W204" s="215"/>
      <c r="Y204" s="215"/>
      <c r="AA204" s="215"/>
      <c r="AC204" s="215"/>
      <c r="AE204" s="215"/>
      <c r="AG204" s="215"/>
      <c r="AI204" s="215"/>
      <c r="AK204" s="215"/>
    </row>
    <row r="205" spans="2:37" s="121" customFormat="1">
      <c r="B205" s="122"/>
      <c r="C205" s="122"/>
      <c r="E205" s="123"/>
      <c r="F205" s="123"/>
      <c r="G205" s="123"/>
      <c r="S205" s="215"/>
      <c r="U205" s="215"/>
      <c r="W205" s="215"/>
      <c r="Y205" s="215"/>
      <c r="AA205" s="215"/>
      <c r="AC205" s="215"/>
      <c r="AE205" s="215"/>
      <c r="AG205" s="215"/>
      <c r="AI205" s="215"/>
      <c r="AK205" s="215"/>
    </row>
    <row r="206" spans="2:37" s="121" customFormat="1">
      <c r="B206" s="122"/>
      <c r="C206" s="122"/>
      <c r="E206" s="123"/>
      <c r="F206" s="123"/>
      <c r="G206" s="123"/>
      <c r="S206" s="215"/>
      <c r="U206" s="215"/>
      <c r="W206" s="215"/>
      <c r="Y206" s="215"/>
      <c r="AA206" s="215"/>
      <c r="AC206" s="215"/>
      <c r="AE206" s="215"/>
      <c r="AG206" s="215"/>
      <c r="AI206" s="215"/>
      <c r="AK206" s="215"/>
    </row>
    <row r="207" spans="2:37" s="121" customFormat="1">
      <c r="B207" s="122"/>
      <c r="C207" s="122"/>
      <c r="E207" s="123"/>
      <c r="F207" s="123"/>
      <c r="G207" s="123"/>
      <c r="S207" s="215"/>
      <c r="U207" s="215"/>
      <c r="W207" s="215"/>
      <c r="Y207" s="215"/>
      <c r="AA207" s="215"/>
      <c r="AC207" s="215"/>
      <c r="AE207" s="215"/>
      <c r="AG207" s="215"/>
      <c r="AI207" s="215"/>
      <c r="AK207" s="215"/>
    </row>
    <row r="208" spans="2:37" s="121" customFormat="1">
      <c r="B208" s="122"/>
      <c r="C208" s="122"/>
      <c r="E208" s="123"/>
      <c r="F208" s="123"/>
      <c r="G208" s="123"/>
      <c r="S208" s="215"/>
      <c r="U208" s="215"/>
      <c r="W208" s="215"/>
      <c r="Y208" s="215"/>
      <c r="AA208" s="215"/>
      <c r="AC208" s="215"/>
      <c r="AE208" s="215"/>
      <c r="AG208" s="215"/>
      <c r="AI208" s="215"/>
      <c r="AK208" s="215"/>
    </row>
    <row r="209" spans="2:37" s="121" customFormat="1">
      <c r="B209" s="122"/>
      <c r="C209" s="122"/>
      <c r="E209" s="123"/>
      <c r="F209" s="123"/>
      <c r="G209" s="123"/>
      <c r="S209" s="215"/>
      <c r="U209" s="215"/>
      <c r="W209" s="215"/>
      <c r="Y209" s="215"/>
      <c r="AA209" s="215"/>
      <c r="AC209" s="215"/>
      <c r="AE209" s="215"/>
      <c r="AG209" s="215"/>
      <c r="AI209" s="215"/>
      <c r="AK209" s="215"/>
    </row>
    <row r="210" spans="2:37" s="121" customFormat="1">
      <c r="B210" s="122"/>
      <c r="C210" s="122"/>
      <c r="E210" s="123"/>
      <c r="F210" s="123"/>
      <c r="G210" s="123"/>
      <c r="S210" s="215"/>
      <c r="U210" s="215"/>
      <c r="W210" s="215"/>
      <c r="Y210" s="215"/>
      <c r="AA210" s="215"/>
      <c r="AC210" s="215"/>
      <c r="AE210" s="215"/>
      <c r="AG210" s="215"/>
      <c r="AI210" s="215"/>
      <c r="AK210" s="215"/>
    </row>
    <row r="211" spans="2:37" s="121" customFormat="1">
      <c r="B211" s="122"/>
      <c r="C211" s="122"/>
      <c r="E211" s="123"/>
      <c r="F211" s="123"/>
      <c r="G211" s="123"/>
      <c r="S211" s="215"/>
      <c r="U211" s="215"/>
      <c r="W211" s="215"/>
      <c r="Y211" s="215"/>
      <c r="AA211" s="215"/>
      <c r="AC211" s="215"/>
      <c r="AE211" s="215"/>
      <c r="AG211" s="215"/>
      <c r="AI211" s="215"/>
      <c r="AK211" s="215"/>
    </row>
    <row r="212" spans="2:37" s="121" customFormat="1">
      <c r="B212" s="122"/>
      <c r="C212" s="122"/>
      <c r="E212" s="123"/>
      <c r="F212" s="123"/>
      <c r="G212" s="123"/>
      <c r="S212" s="215"/>
      <c r="U212" s="215"/>
      <c r="W212" s="215"/>
      <c r="Y212" s="215"/>
      <c r="AA212" s="215"/>
      <c r="AC212" s="215"/>
      <c r="AE212" s="215"/>
      <c r="AG212" s="215"/>
      <c r="AI212" s="215"/>
      <c r="AK212" s="215"/>
    </row>
    <row r="213" spans="2:37" s="121" customFormat="1">
      <c r="B213" s="122"/>
      <c r="C213" s="122"/>
      <c r="E213" s="123"/>
      <c r="F213" s="123"/>
      <c r="G213" s="123"/>
      <c r="S213" s="215"/>
      <c r="U213" s="215"/>
      <c r="W213" s="215"/>
      <c r="Y213" s="215"/>
      <c r="AA213" s="215"/>
      <c r="AC213" s="215"/>
      <c r="AE213" s="215"/>
      <c r="AG213" s="215"/>
      <c r="AI213" s="215"/>
      <c r="AK213" s="215"/>
    </row>
    <row r="214" spans="2:37" s="121" customFormat="1">
      <c r="B214" s="122"/>
      <c r="C214" s="122"/>
      <c r="E214" s="123"/>
      <c r="F214" s="123"/>
      <c r="G214" s="123"/>
      <c r="S214" s="215"/>
      <c r="U214" s="215"/>
      <c r="W214" s="215"/>
      <c r="Y214" s="215"/>
      <c r="AA214" s="215"/>
      <c r="AC214" s="215"/>
      <c r="AE214" s="215"/>
      <c r="AG214" s="215"/>
      <c r="AI214" s="215"/>
      <c r="AK214" s="215"/>
    </row>
    <row r="215" spans="2:37" s="121" customFormat="1">
      <c r="B215" s="122"/>
      <c r="C215" s="122"/>
      <c r="E215" s="123"/>
      <c r="F215" s="123"/>
      <c r="G215" s="123"/>
      <c r="S215" s="215"/>
      <c r="U215" s="215"/>
      <c r="W215" s="215"/>
      <c r="Y215" s="215"/>
      <c r="AA215" s="215"/>
      <c r="AC215" s="215"/>
      <c r="AE215" s="215"/>
      <c r="AG215" s="215"/>
      <c r="AI215" s="215"/>
      <c r="AK215" s="215"/>
    </row>
    <row r="216" spans="2:37" s="121" customFormat="1">
      <c r="B216" s="122"/>
      <c r="C216" s="122"/>
      <c r="E216" s="123"/>
      <c r="F216" s="123"/>
      <c r="G216" s="123"/>
      <c r="S216" s="215"/>
      <c r="U216" s="215"/>
      <c r="W216" s="215"/>
      <c r="Y216" s="215"/>
      <c r="AA216" s="215"/>
      <c r="AC216" s="215"/>
      <c r="AE216" s="215"/>
      <c r="AG216" s="215"/>
      <c r="AI216" s="215"/>
      <c r="AK216" s="215"/>
    </row>
    <row r="217" spans="2:37" s="121" customFormat="1">
      <c r="B217" s="122"/>
      <c r="C217" s="122"/>
      <c r="E217" s="123"/>
      <c r="F217" s="123"/>
      <c r="G217" s="123"/>
      <c r="S217" s="215"/>
      <c r="U217" s="215"/>
      <c r="W217" s="215"/>
      <c r="Y217" s="215"/>
      <c r="AA217" s="215"/>
      <c r="AC217" s="215"/>
      <c r="AE217" s="215"/>
      <c r="AG217" s="215"/>
      <c r="AI217" s="215"/>
      <c r="AK217" s="215"/>
    </row>
    <row r="218" spans="2:37" s="121" customFormat="1">
      <c r="B218" s="122"/>
      <c r="C218" s="122"/>
      <c r="E218" s="123"/>
      <c r="F218" s="123"/>
      <c r="G218" s="123"/>
      <c r="S218" s="215"/>
      <c r="U218" s="215"/>
      <c r="W218" s="215"/>
      <c r="Y218" s="215"/>
      <c r="AA218" s="215"/>
      <c r="AC218" s="215"/>
      <c r="AE218" s="215"/>
      <c r="AG218" s="215"/>
      <c r="AI218" s="215"/>
      <c r="AK218" s="215"/>
    </row>
    <row r="219" spans="2:37" s="121" customFormat="1">
      <c r="B219" s="122"/>
      <c r="C219" s="122"/>
      <c r="E219" s="123"/>
      <c r="F219" s="123"/>
      <c r="G219" s="123"/>
      <c r="S219" s="215"/>
      <c r="U219" s="215"/>
      <c r="W219" s="215"/>
      <c r="Y219" s="215"/>
      <c r="AA219" s="215"/>
      <c r="AC219" s="215"/>
      <c r="AE219" s="215"/>
      <c r="AG219" s="215"/>
      <c r="AI219" s="215"/>
      <c r="AK219" s="215"/>
    </row>
    <row r="220" spans="2:37" s="121" customFormat="1">
      <c r="B220" s="122"/>
      <c r="C220" s="122"/>
      <c r="E220" s="123"/>
      <c r="F220" s="123"/>
      <c r="G220" s="123"/>
      <c r="S220" s="215"/>
      <c r="U220" s="215"/>
      <c r="W220" s="215"/>
      <c r="Y220" s="215"/>
      <c r="AA220" s="215"/>
      <c r="AC220" s="215"/>
      <c r="AE220" s="215"/>
      <c r="AG220" s="215"/>
      <c r="AI220" s="215"/>
      <c r="AK220" s="215"/>
    </row>
    <row r="221" spans="2:37" s="121" customFormat="1">
      <c r="B221" s="122"/>
      <c r="C221" s="122"/>
      <c r="E221" s="123"/>
      <c r="F221" s="123"/>
      <c r="G221" s="123"/>
      <c r="S221" s="215"/>
      <c r="U221" s="215"/>
      <c r="W221" s="215"/>
      <c r="Y221" s="215"/>
      <c r="AA221" s="215"/>
      <c r="AC221" s="215"/>
      <c r="AE221" s="215"/>
      <c r="AG221" s="215"/>
      <c r="AI221" s="215"/>
      <c r="AK221" s="215"/>
    </row>
    <row r="222" spans="2:37" s="121" customFormat="1">
      <c r="B222" s="122"/>
      <c r="C222" s="122"/>
      <c r="E222" s="123"/>
      <c r="F222" s="123"/>
      <c r="G222" s="123"/>
      <c r="S222" s="215"/>
      <c r="U222" s="215"/>
      <c r="W222" s="215"/>
      <c r="Y222" s="215"/>
      <c r="AA222" s="215"/>
      <c r="AC222" s="215"/>
      <c r="AE222" s="215"/>
      <c r="AG222" s="215"/>
      <c r="AI222" s="215"/>
      <c r="AK222" s="215"/>
    </row>
    <row r="223" spans="2:37" s="121" customFormat="1">
      <c r="B223" s="122"/>
      <c r="C223" s="122"/>
      <c r="E223" s="123"/>
      <c r="F223" s="123"/>
      <c r="G223" s="123"/>
      <c r="S223" s="215"/>
      <c r="U223" s="215"/>
      <c r="W223" s="215"/>
      <c r="Y223" s="215"/>
      <c r="AA223" s="215"/>
      <c r="AC223" s="215"/>
      <c r="AE223" s="215"/>
      <c r="AG223" s="215"/>
      <c r="AI223" s="215"/>
      <c r="AK223" s="215"/>
    </row>
    <row r="224" spans="2:37" s="121" customFormat="1">
      <c r="B224" s="122"/>
      <c r="C224" s="122"/>
      <c r="E224" s="123"/>
      <c r="F224" s="123"/>
      <c r="G224" s="123"/>
      <c r="S224" s="215"/>
      <c r="U224" s="215"/>
      <c r="W224" s="215"/>
      <c r="Y224" s="215"/>
      <c r="AA224" s="215"/>
      <c r="AC224" s="215"/>
      <c r="AE224" s="215"/>
      <c r="AG224" s="215"/>
      <c r="AI224" s="215"/>
      <c r="AK224" s="215"/>
    </row>
    <row r="225" spans="2:37" s="121" customFormat="1">
      <c r="B225" s="122"/>
      <c r="C225" s="122"/>
      <c r="E225" s="123"/>
      <c r="F225" s="123"/>
      <c r="G225" s="123"/>
      <c r="S225" s="215"/>
      <c r="U225" s="215"/>
      <c r="W225" s="215"/>
      <c r="Y225" s="215"/>
      <c r="AA225" s="215"/>
      <c r="AC225" s="215"/>
      <c r="AE225" s="215"/>
      <c r="AG225" s="215"/>
      <c r="AI225" s="215"/>
      <c r="AK225" s="215"/>
    </row>
    <row r="226" spans="2:37" s="121" customFormat="1">
      <c r="B226" s="122"/>
      <c r="C226" s="122"/>
      <c r="E226" s="123"/>
      <c r="F226" s="123"/>
      <c r="G226" s="123"/>
      <c r="S226" s="215"/>
      <c r="U226" s="215"/>
      <c r="W226" s="215"/>
      <c r="Y226" s="215"/>
      <c r="AA226" s="215"/>
      <c r="AC226" s="215"/>
      <c r="AE226" s="215"/>
      <c r="AG226" s="215"/>
      <c r="AI226" s="215"/>
      <c r="AK226" s="215"/>
    </row>
    <row r="227" spans="2:37" s="121" customFormat="1">
      <c r="B227" s="122"/>
      <c r="C227" s="122"/>
      <c r="E227" s="123"/>
      <c r="F227" s="123"/>
      <c r="G227" s="123"/>
      <c r="S227" s="215"/>
      <c r="U227" s="215"/>
      <c r="W227" s="215"/>
      <c r="Y227" s="215"/>
      <c r="AA227" s="215"/>
      <c r="AC227" s="215"/>
      <c r="AE227" s="215"/>
      <c r="AG227" s="215"/>
      <c r="AI227" s="215"/>
      <c r="AK227" s="215"/>
    </row>
    <row r="228" spans="2:37" s="121" customFormat="1">
      <c r="B228" s="122"/>
      <c r="C228" s="122"/>
      <c r="E228" s="123"/>
      <c r="F228" s="123"/>
      <c r="G228" s="123"/>
      <c r="S228" s="215"/>
      <c r="U228" s="215"/>
      <c r="W228" s="215"/>
      <c r="Y228" s="215"/>
      <c r="AA228" s="215"/>
      <c r="AC228" s="215"/>
      <c r="AE228" s="215"/>
      <c r="AG228" s="215"/>
      <c r="AI228" s="215"/>
      <c r="AK228" s="215"/>
    </row>
    <row r="229" spans="2:37" s="121" customFormat="1">
      <c r="B229" s="122"/>
      <c r="C229" s="122"/>
      <c r="E229" s="123"/>
      <c r="F229" s="123"/>
      <c r="G229" s="123"/>
      <c r="S229" s="215"/>
      <c r="U229" s="215"/>
      <c r="W229" s="215"/>
      <c r="Y229" s="215"/>
      <c r="AA229" s="215"/>
      <c r="AC229" s="215"/>
      <c r="AE229" s="215"/>
      <c r="AG229" s="215"/>
      <c r="AI229" s="215"/>
      <c r="AK229" s="215"/>
    </row>
    <row r="230" spans="2:37" s="121" customFormat="1">
      <c r="B230" s="122"/>
      <c r="C230" s="122"/>
      <c r="E230" s="123"/>
      <c r="F230" s="123"/>
      <c r="G230" s="123"/>
      <c r="S230" s="215"/>
      <c r="U230" s="215"/>
      <c r="W230" s="215"/>
      <c r="Y230" s="215"/>
      <c r="AA230" s="215"/>
      <c r="AC230" s="215"/>
      <c r="AE230" s="215"/>
      <c r="AG230" s="215"/>
      <c r="AI230" s="215"/>
      <c r="AK230" s="215"/>
    </row>
    <row r="231" spans="2:37" s="121" customFormat="1">
      <c r="B231" s="122"/>
      <c r="C231" s="122"/>
      <c r="E231" s="123"/>
      <c r="F231" s="123"/>
      <c r="G231" s="123"/>
      <c r="S231" s="215"/>
      <c r="U231" s="215"/>
      <c r="W231" s="215"/>
      <c r="Y231" s="215"/>
      <c r="AA231" s="215"/>
      <c r="AC231" s="215"/>
      <c r="AE231" s="215"/>
      <c r="AG231" s="215"/>
      <c r="AI231" s="215"/>
      <c r="AK231" s="215"/>
    </row>
    <row r="232" spans="2:37" s="121" customFormat="1">
      <c r="B232" s="122"/>
      <c r="C232" s="122"/>
      <c r="E232" s="123"/>
      <c r="F232" s="123"/>
      <c r="G232" s="123"/>
      <c r="S232" s="215"/>
      <c r="U232" s="215"/>
      <c r="W232" s="215"/>
      <c r="Y232" s="215"/>
      <c r="AA232" s="215"/>
      <c r="AC232" s="215"/>
      <c r="AE232" s="215"/>
      <c r="AG232" s="215"/>
      <c r="AI232" s="215"/>
      <c r="AK232" s="215"/>
    </row>
    <row r="233" spans="2:37" s="121" customFormat="1">
      <c r="B233" s="122"/>
      <c r="C233" s="122"/>
      <c r="E233" s="123"/>
      <c r="F233" s="123"/>
      <c r="G233" s="123"/>
      <c r="S233" s="215"/>
      <c r="U233" s="215"/>
      <c r="W233" s="215"/>
      <c r="Y233" s="215"/>
      <c r="AA233" s="215"/>
      <c r="AC233" s="215"/>
      <c r="AE233" s="215"/>
      <c r="AG233" s="215"/>
      <c r="AI233" s="215"/>
      <c r="AK233" s="215"/>
    </row>
    <row r="234" spans="2:37" s="121" customFormat="1">
      <c r="B234" s="122"/>
      <c r="C234" s="122"/>
      <c r="E234" s="123"/>
      <c r="F234" s="123"/>
      <c r="G234" s="123"/>
      <c r="S234" s="215"/>
      <c r="U234" s="215"/>
      <c r="W234" s="215"/>
      <c r="Y234" s="215"/>
      <c r="AA234" s="215"/>
      <c r="AC234" s="215"/>
      <c r="AE234" s="215"/>
      <c r="AG234" s="215"/>
      <c r="AI234" s="215"/>
      <c r="AK234" s="215"/>
    </row>
    <row r="235" spans="2:37" s="121" customFormat="1">
      <c r="B235" s="122"/>
      <c r="C235" s="122"/>
      <c r="E235" s="123"/>
      <c r="F235" s="123"/>
      <c r="G235" s="123"/>
      <c r="S235" s="215"/>
      <c r="U235" s="215"/>
      <c r="W235" s="215"/>
      <c r="Y235" s="215"/>
      <c r="AA235" s="215"/>
      <c r="AC235" s="215"/>
      <c r="AE235" s="215"/>
      <c r="AG235" s="215"/>
      <c r="AI235" s="215"/>
      <c r="AK235" s="215"/>
    </row>
    <row r="236" spans="2:37" s="121" customFormat="1">
      <c r="B236" s="122"/>
      <c r="C236" s="122"/>
      <c r="E236" s="123"/>
      <c r="F236" s="123"/>
      <c r="G236" s="123"/>
      <c r="S236" s="215"/>
      <c r="U236" s="215"/>
      <c r="W236" s="215"/>
      <c r="Y236" s="215"/>
      <c r="AA236" s="215"/>
      <c r="AC236" s="215"/>
      <c r="AE236" s="215"/>
      <c r="AG236" s="215"/>
      <c r="AI236" s="215"/>
      <c r="AK236" s="215"/>
    </row>
    <row r="237" spans="2:37" s="121" customFormat="1">
      <c r="B237" s="122"/>
      <c r="C237" s="122"/>
      <c r="E237" s="123"/>
      <c r="F237" s="123"/>
      <c r="G237" s="123"/>
      <c r="S237" s="215"/>
      <c r="U237" s="215"/>
      <c r="W237" s="215"/>
      <c r="Y237" s="215"/>
      <c r="AA237" s="215"/>
      <c r="AC237" s="215"/>
      <c r="AE237" s="215"/>
      <c r="AG237" s="215"/>
      <c r="AI237" s="215"/>
      <c r="AK237" s="215"/>
    </row>
    <row r="238" spans="2:37" s="121" customFormat="1">
      <c r="B238" s="122"/>
      <c r="C238" s="122"/>
      <c r="E238" s="123"/>
      <c r="F238" s="123"/>
      <c r="G238" s="123"/>
      <c r="S238" s="215"/>
      <c r="U238" s="215"/>
      <c r="W238" s="215"/>
      <c r="Y238" s="215"/>
      <c r="AA238" s="215"/>
      <c r="AC238" s="215"/>
      <c r="AE238" s="215"/>
      <c r="AG238" s="215"/>
      <c r="AI238" s="215"/>
      <c r="AK238" s="215"/>
    </row>
    <row r="239" spans="2:37" s="121" customFormat="1">
      <c r="B239" s="122"/>
      <c r="C239" s="122"/>
      <c r="E239" s="123"/>
      <c r="F239" s="123"/>
      <c r="G239" s="123"/>
      <c r="S239" s="215"/>
      <c r="U239" s="215"/>
      <c r="W239" s="215"/>
      <c r="Y239" s="215"/>
      <c r="AA239" s="215"/>
      <c r="AC239" s="215"/>
      <c r="AE239" s="215"/>
      <c r="AG239" s="215"/>
      <c r="AI239" s="215"/>
      <c r="AK239" s="215"/>
    </row>
    <row r="240" spans="2:37" s="121" customFormat="1">
      <c r="B240" s="122"/>
      <c r="C240" s="122"/>
      <c r="E240" s="123"/>
      <c r="F240" s="123"/>
      <c r="G240" s="123"/>
      <c r="S240" s="215"/>
      <c r="U240" s="215"/>
      <c r="W240" s="215"/>
      <c r="Y240" s="215"/>
      <c r="AA240" s="215"/>
      <c r="AC240" s="215"/>
      <c r="AE240" s="215"/>
      <c r="AG240" s="215"/>
      <c r="AI240" s="215"/>
      <c r="AK240" s="215"/>
    </row>
    <row r="241" spans="2:37" s="121" customFormat="1">
      <c r="B241" s="122"/>
      <c r="C241" s="122"/>
      <c r="E241" s="123"/>
      <c r="F241" s="123"/>
      <c r="G241" s="123"/>
      <c r="S241" s="215"/>
      <c r="U241" s="215"/>
      <c r="W241" s="215"/>
      <c r="Y241" s="215"/>
      <c r="AA241" s="215"/>
      <c r="AC241" s="215"/>
      <c r="AE241" s="215"/>
      <c r="AG241" s="215"/>
      <c r="AI241" s="215"/>
      <c r="AK241" s="215"/>
    </row>
    <row r="242" spans="2:37" s="121" customFormat="1">
      <c r="B242" s="122"/>
      <c r="C242" s="122"/>
      <c r="E242" s="123"/>
      <c r="F242" s="123"/>
      <c r="G242" s="123"/>
      <c r="S242" s="215"/>
      <c r="U242" s="215"/>
      <c r="W242" s="215"/>
      <c r="Y242" s="215"/>
      <c r="AA242" s="215"/>
      <c r="AC242" s="215"/>
      <c r="AE242" s="215"/>
      <c r="AG242" s="215"/>
      <c r="AI242" s="215"/>
      <c r="AK242" s="215"/>
    </row>
    <row r="243" spans="2:37" s="121" customFormat="1">
      <c r="B243" s="122"/>
      <c r="C243" s="122"/>
      <c r="E243" s="123"/>
      <c r="F243" s="123"/>
      <c r="G243" s="123"/>
      <c r="S243" s="215"/>
      <c r="U243" s="215"/>
      <c r="W243" s="215"/>
      <c r="Y243" s="215"/>
      <c r="AA243" s="215"/>
      <c r="AC243" s="215"/>
      <c r="AE243" s="215"/>
      <c r="AG243" s="215"/>
      <c r="AI243" s="215"/>
      <c r="AK243" s="215"/>
    </row>
    <row r="244" spans="2:37" s="121" customFormat="1">
      <c r="B244" s="122"/>
      <c r="C244" s="122"/>
      <c r="E244" s="123"/>
      <c r="F244" s="123"/>
      <c r="G244" s="123"/>
      <c r="S244" s="215"/>
      <c r="U244" s="215"/>
      <c r="W244" s="215"/>
      <c r="Y244" s="215"/>
      <c r="AA244" s="215"/>
      <c r="AC244" s="215"/>
      <c r="AE244" s="215"/>
      <c r="AG244" s="215"/>
      <c r="AI244" s="215"/>
      <c r="AK244" s="215"/>
    </row>
    <row r="245" spans="2:37" s="121" customFormat="1">
      <c r="B245" s="122"/>
      <c r="C245" s="122"/>
      <c r="E245" s="123"/>
      <c r="F245" s="123"/>
      <c r="G245" s="123"/>
      <c r="S245" s="215"/>
      <c r="U245" s="215"/>
      <c r="W245" s="215"/>
      <c r="Y245" s="215"/>
      <c r="AA245" s="215"/>
      <c r="AC245" s="215"/>
      <c r="AE245" s="215"/>
      <c r="AG245" s="215"/>
      <c r="AI245" s="215"/>
      <c r="AK245" s="215"/>
    </row>
    <row r="246" spans="2:37" s="121" customFormat="1">
      <c r="B246" s="122"/>
      <c r="C246" s="122"/>
      <c r="E246" s="123"/>
      <c r="F246" s="123"/>
      <c r="G246" s="123"/>
      <c r="S246" s="215"/>
      <c r="U246" s="215"/>
      <c r="W246" s="215"/>
      <c r="Y246" s="215"/>
      <c r="AA246" s="215"/>
      <c r="AC246" s="215"/>
      <c r="AE246" s="215"/>
      <c r="AG246" s="215"/>
      <c r="AI246" s="215"/>
      <c r="AK246" s="215"/>
    </row>
    <row r="247" spans="2:37" s="121" customFormat="1">
      <c r="B247" s="122"/>
      <c r="C247" s="122"/>
      <c r="E247" s="123"/>
      <c r="F247" s="123"/>
      <c r="G247" s="123"/>
      <c r="S247" s="215"/>
      <c r="U247" s="215"/>
      <c r="W247" s="215"/>
      <c r="Y247" s="215"/>
      <c r="AA247" s="215"/>
      <c r="AC247" s="215"/>
      <c r="AE247" s="215"/>
      <c r="AG247" s="215"/>
      <c r="AI247" s="215"/>
      <c r="AK247" s="215"/>
    </row>
    <row r="248" spans="2:37" s="121" customFormat="1">
      <c r="B248" s="122"/>
      <c r="C248" s="122"/>
      <c r="E248" s="123"/>
      <c r="F248" s="123"/>
      <c r="G248" s="123"/>
      <c r="S248" s="215"/>
      <c r="U248" s="215"/>
      <c r="W248" s="215"/>
      <c r="Y248" s="215"/>
      <c r="AA248" s="215"/>
      <c r="AC248" s="215"/>
      <c r="AE248" s="215"/>
      <c r="AG248" s="215"/>
      <c r="AI248" s="215"/>
      <c r="AK248" s="215"/>
    </row>
    <row r="249" spans="2:37" s="121" customFormat="1">
      <c r="B249" s="122"/>
      <c r="C249" s="122"/>
      <c r="E249" s="123"/>
      <c r="F249" s="123"/>
      <c r="G249" s="123"/>
      <c r="S249" s="215"/>
      <c r="U249" s="215"/>
      <c r="W249" s="215"/>
      <c r="Y249" s="215"/>
      <c r="AA249" s="215"/>
      <c r="AC249" s="215"/>
      <c r="AE249" s="215"/>
      <c r="AG249" s="215"/>
      <c r="AI249" s="215"/>
      <c r="AK249" s="215"/>
    </row>
    <row r="250" spans="2:37" s="121" customFormat="1">
      <c r="B250" s="122"/>
      <c r="C250" s="122"/>
      <c r="E250" s="123"/>
      <c r="F250" s="123"/>
      <c r="G250" s="123"/>
      <c r="S250" s="215"/>
      <c r="U250" s="215"/>
      <c r="W250" s="215"/>
      <c r="Y250" s="215"/>
      <c r="AA250" s="215"/>
      <c r="AC250" s="215"/>
      <c r="AE250" s="215"/>
      <c r="AG250" s="215"/>
      <c r="AI250" s="215"/>
      <c r="AK250" s="215"/>
    </row>
    <row r="251" spans="2:37" s="121" customFormat="1">
      <c r="B251" s="122"/>
      <c r="C251" s="122"/>
      <c r="E251" s="123"/>
      <c r="F251" s="123"/>
      <c r="G251" s="123"/>
      <c r="S251" s="215"/>
      <c r="U251" s="215"/>
      <c r="W251" s="215"/>
      <c r="Y251" s="215"/>
      <c r="AA251" s="215"/>
      <c r="AC251" s="215"/>
      <c r="AE251" s="215"/>
      <c r="AG251" s="215"/>
      <c r="AI251" s="215"/>
      <c r="AK251" s="215"/>
    </row>
    <row r="252" spans="2:37" s="121" customFormat="1">
      <c r="B252" s="122"/>
      <c r="C252" s="122"/>
      <c r="E252" s="123"/>
      <c r="F252" s="123"/>
      <c r="G252" s="123"/>
      <c r="S252" s="215"/>
      <c r="U252" s="215"/>
      <c r="W252" s="215"/>
      <c r="Y252" s="215"/>
      <c r="AA252" s="215"/>
      <c r="AC252" s="215"/>
      <c r="AE252" s="215"/>
      <c r="AG252" s="215"/>
      <c r="AI252" s="215"/>
      <c r="AK252" s="215"/>
    </row>
    <row r="253" spans="2:37" s="121" customFormat="1">
      <c r="B253" s="122"/>
      <c r="C253" s="122"/>
      <c r="E253" s="123"/>
      <c r="F253" s="123"/>
      <c r="G253" s="123"/>
      <c r="S253" s="215"/>
      <c r="U253" s="215"/>
      <c r="W253" s="215"/>
      <c r="Y253" s="215"/>
      <c r="AA253" s="215"/>
      <c r="AC253" s="215"/>
      <c r="AE253" s="215"/>
      <c r="AG253" s="215"/>
      <c r="AI253" s="215"/>
      <c r="AK253" s="215"/>
    </row>
    <row r="254" spans="2:37" s="121" customFormat="1">
      <c r="B254" s="122"/>
      <c r="C254" s="122"/>
      <c r="E254" s="123"/>
      <c r="F254" s="123"/>
      <c r="G254" s="123"/>
      <c r="S254" s="215"/>
      <c r="U254" s="215"/>
      <c r="W254" s="215"/>
      <c r="Y254" s="215"/>
      <c r="AA254" s="215"/>
      <c r="AC254" s="215"/>
      <c r="AE254" s="215"/>
      <c r="AG254" s="215"/>
      <c r="AI254" s="215"/>
      <c r="AK254" s="215"/>
    </row>
    <row r="255" spans="2:37" s="121" customFormat="1">
      <c r="B255" s="122"/>
      <c r="C255" s="122"/>
      <c r="E255" s="123"/>
      <c r="F255" s="123"/>
      <c r="G255" s="123"/>
      <c r="S255" s="215"/>
      <c r="U255" s="215"/>
      <c r="W255" s="215"/>
      <c r="Y255" s="215"/>
      <c r="AA255" s="215"/>
      <c r="AC255" s="215"/>
      <c r="AE255" s="215"/>
      <c r="AG255" s="215"/>
      <c r="AI255" s="215"/>
      <c r="AK255" s="215"/>
    </row>
    <row r="256" spans="2:37" s="121" customFormat="1">
      <c r="B256" s="122"/>
      <c r="C256" s="122"/>
      <c r="E256" s="123"/>
      <c r="F256" s="123"/>
      <c r="G256" s="123"/>
      <c r="S256" s="215"/>
      <c r="U256" s="215"/>
      <c r="W256" s="215"/>
      <c r="Y256" s="215"/>
      <c r="AA256" s="215"/>
      <c r="AC256" s="215"/>
      <c r="AE256" s="215"/>
      <c r="AG256" s="215"/>
      <c r="AI256" s="215"/>
      <c r="AK256" s="215"/>
    </row>
    <row r="257" spans="2:37" s="121" customFormat="1">
      <c r="B257" s="122"/>
      <c r="C257" s="122"/>
      <c r="E257" s="123"/>
      <c r="F257" s="123"/>
      <c r="G257" s="123"/>
      <c r="S257" s="215"/>
      <c r="U257" s="215"/>
      <c r="W257" s="215"/>
      <c r="Y257" s="215"/>
      <c r="AA257" s="215"/>
      <c r="AC257" s="215"/>
      <c r="AE257" s="215"/>
      <c r="AG257" s="215"/>
      <c r="AI257" s="215"/>
      <c r="AK257" s="215"/>
    </row>
    <row r="258" spans="2:37" s="121" customFormat="1">
      <c r="B258" s="122"/>
      <c r="C258" s="122"/>
      <c r="E258" s="123"/>
      <c r="F258" s="123"/>
      <c r="G258" s="123"/>
      <c r="S258" s="215"/>
      <c r="U258" s="215"/>
      <c r="W258" s="215"/>
      <c r="Y258" s="215"/>
      <c r="AA258" s="215"/>
      <c r="AC258" s="215"/>
      <c r="AE258" s="215"/>
      <c r="AG258" s="215"/>
      <c r="AI258" s="215"/>
      <c r="AK258" s="215"/>
    </row>
    <row r="259" spans="2:37" s="121" customFormat="1">
      <c r="B259" s="122"/>
      <c r="C259" s="122"/>
      <c r="E259" s="123"/>
      <c r="F259" s="123"/>
      <c r="G259" s="123"/>
      <c r="S259" s="215"/>
      <c r="U259" s="215"/>
      <c r="W259" s="215"/>
      <c r="Y259" s="215"/>
      <c r="AA259" s="215"/>
      <c r="AC259" s="215"/>
      <c r="AE259" s="215"/>
      <c r="AG259" s="215"/>
      <c r="AI259" s="215"/>
      <c r="AK259" s="215"/>
    </row>
    <row r="260" spans="2:37" s="121" customFormat="1">
      <c r="B260" s="122"/>
      <c r="C260" s="122"/>
      <c r="E260" s="123"/>
      <c r="F260" s="123"/>
      <c r="G260" s="123"/>
      <c r="S260" s="215"/>
      <c r="U260" s="215"/>
      <c r="W260" s="215"/>
      <c r="Y260" s="215"/>
      <c r="AA260" s="215"/>
      <c r="AC260" s="215"/>
      <c r="AE260" s="215"/>
      <c r="AG260" s="215"/>
      <c r="AI260" s="215"/>
      <c r="AK260" s="215"/>
    </row>
    <row r="261" spans="2:37" s="121" customFormat="1">
      <c r="B261" s="122"/>
      <c r="C261" s="122"/>
      <c r="E261" s="123"/>
      <c r="F261" s="123"/>
      <c r="G261" s="123"/>
      <c r="S261" s="215"/>
      <c r="U261" s="215"/>
      <c r="W261" s="215"/>
      <c r="Y261" s="215"/>
      <c r="AA261" s="215"/>
      <c r="AC261" s="215"/>
      <c r="AE261" s="215"/>
      <c r="AG261" s="215"/>
      <c r="AI261" s="215"/>
      <c r="AK261" s="215"/>
    </row>
    <row r="262" spans="2:37" s="121" customFormat="1">
      <c r="B262" s="122"/>
      <c r="C262" s="122"/>
      <c r="E262" s="123"/>
      <c r="F262" s="123"/>
      <c r="G262" s="123"/>
      <c r="S262" s="215"/>
      <c r="U262" s="215"/>
      <c r="W262" s="215"/>
      <c r="Y262" s="215"/>
      <c r="AA262" s="215"/>
      <c r="AC262" s="215"/>
      <c r="AE262" s="215"/>
      <c r="AG262" s="215"/>
      <c r="AI262" s="215"/>
      <c r="AK262" s="215"/>
    </row>
    <row r="263" spans="2:37" s="121" customFormat="1">
      <c r="B263" s="122"/>
      <c r="C263" s="122"/>
      <c r="E263" s="123"/>
      <c r="F263" s="123"/>
      <c r="G263" s="123"/>
      <c r="S263" s="215"/>
      <c r="U263" s="215"/>
      <c r="W263" s="215"/>
      <c r="Y263" s="215"/>
      <c r="AA263" s="215"/>
      <c r="AC263" s="215"/>
      <c r="AE263" s="215"/>
      <c r="AG263" s="215"/>
      <c r="AI263" s="215"/>
      <c r="AK263" s="215"/>
    </row>
    <row r="264" spans="2:37" s="121" customFormat="1">
      <c r="B264" s="122"/>
      <c r="C264" s="122"/>
      <c r="E264" s="123"/>
      <c r="F264" s="123"/>
      <c r="G264" s="123"/>
      <c r="S264" s="215"/>
      <c r="U264" s="215"/>
      <c r="W264" s="215"/>
      <c r="Y264" s="215"/>
      <c r="AA264" s="215"/>
      <c r="AC264" s="215"/>
      <c r="AE264" s="215"/>
      <c r="AG264" s="215"/>
      <c r="AI264" s="215"/>
      <c r="AK264" s="215"/>
    </row>
    <row r="265" spans="2:37" s="121" customFormat="1">
      <c r="B265" s="122"/>
      <c r="C265" s="122"/>
      <c r="E265" s="123"/>
      <c r="F265" s="123"/>
      <c r="G265" s="123"/>
      <c r="S265" s="215"/>
      <c r="U265" s="215"/>
      <c r="W265" s="215"/>
      <c r="Y265" s="215"/>
      <c r="AA265" s="215"/>
      <c r="AC265" s="215"/>
      <c r="AE265" s="215"/>
      <c r="AG265" s="215"/>
      <c r="AI265" s="215"/>
      <c r="AK265" s="215"/>
    </row>
    <row r="266" spans="2:37" s="121" customFormat="1">
      <c r="B266" s="122"/>
      <c r="C266" s="122"/>
      <c r="E266" s="123"/>
      <c r="F266" s="123"/>
      <c r="G266" s="123"/>
      <c r="S266" s="215"/>
      <c r="U266" s="215"/>
      <c r="W266" s="215"/>
      <c r="Y266" s="215"/>
      <c r="AA266" s="215"/>
      <c r="AC266" s="215"/>
      <c r="AE266" s="215"/>
      <c r="AG266" s="215"/>
      <c r="AI266" s="215"/>
      <c r="AK266" s="215"/>
    </row>
    <row r="267" spans="2:37" s="121" customFormat="1">
      <c r="B267" s="122"/>
      <c r="C267" s="122"/>
      <c r="E267" s="123"/>
      <c r="F267" s="123"/>
      <c r="G267" s="123"/>
      <c r="S267" s="215"/>
      <c r="U267" s="215"/>
      <c r="W267" s="215"/>
      <c r="Y267" s="215"/>
      <c r="AA267" s="215"/>
      <c r="AC267" s="215"/>
      <c r="AE267" s="215"/>
      <c r="AG267" s="215"/>
      <c r="AI267" s="215"/>
      <c r="AK267" s="215"/>
    </row>
    <row r="268" spans="2:37" s="121" customFormat="1">
      <c r="B268" s="122"/>
      <c r="C268" s="122"/>
      <c r="E268" s="123"/>
      <c r="F268" s="123"/>
      <c r="G268" s="123"/>
      <c r="S268" s="215"/>
      <c r="U268" s="215"/>
      <c r="W268" s="215"/>
      <c r="Y268" s="215"/>
      <c r="AA268" s="215"/>
      <c r="AC268" s="215"/>
      <c r="AE268" s="215"/>
      <c r="AG268" s="215"/>
      <c r="AI268" s="215"/>
      <c r="AK268" s="215"/>
    </row>
    <row r="269" spans="2:37" s="121" customFormat="1">
      <c r="B269" s="122"/>
      <c r="C269" s="122"/>
      <c r="E269" s="123"/>
      <c r="F269" s="123"/>
      <c r="G269" s="123"/>
      <c r="S269" s="215"/>
      <c r="U269" s="215"/>
      <c r="W269" s="215"/>
      <c r="Y269" s="215"/>
      <c r="AA269" s="215"/>
      <c r="AC269" s="215"/>
      <c r="AE269" s="215"/>
      <c r="AG269" s="215"/>
      <c r="AI269" s="215"/>
      <c r="AK269" s="215"/>
    </row>
    <row r="270" spans="2:37" s="121" customFormat="1">
      <c r="B270" s="122"/>
      <c r="C270" s="122"/>
      <c r="E270" s="123"/>
      <c r="F270" s="123"/>
      <c r="G270" s="123"/>
      <c r="S270" s="215"/>
      <c r="U270" s="215"/>
      <c r="W270" s="215"/>
      <c r="Y270" s="215"/>
      <c r="AA270" s="215"/>
      <c r="AC270" s="215"/>
      <c r="AE270" s="215"/>
      <c r="AG270" s="215"/>
      <c r="AI270" s="215"/>
      <c r="AK270" s="215"/>
    </row>
    <row r="271" spans="2:37" s="121" customFormat="1">
      <c r="B271" s="122"/>
      <c r="C271" s="122"/>
      <c r="E271" s="123"/>
      <c r="F271" s="123"/>
      <c r="G271" s="123"/>
      <c r="S271" s="215"/>
      <c r="U271" s="215"/>
      <c r="W271" s="215"/>
      <c r="Y271" s="215"/>
      <c r="AA271" s="215"/>
      <c r="AC271" s="215"/>
      <c r="AE271" s="215"/>
      <c r="AG271" s="215"/>
      <c r="AI271" s="215"/>
      <c r="AK271" s="215"/>
    </row>
    <row r="272" spans="2:37" s="121" customFormat="1">
      <c r="B272" s="122"/>
      <c r="C272" s="122"/>
      <c r="E272" s="123"/>
      <c r="F272" s="123"/>
      <c r="G272" s="123"/>
      <c r="S272" s="215"/>
      <c r="U272" s="215"/>
      <c r="W272" s="215"/>
      <c r="Y272" s="215"/>
      <c r="AA272" s="215"/>
      <c r="AC272" s="215"/>
      <c r="AE272" s="215"/>
      <c r="AG272" s="215"/>
      <c r="AI272" s="215"/>
      <c r="AK272" s="215"/>
    </row>
    <row r="273" spans="2:37" s="121" customFormat="1">
      <c r="B273" s="122"/>
      <c r="C273" s="122"/>
      <c r="E273" s="123"/>
      <c r="F273" s="123"/>
      <c r="G273" s="123"/>
      <c r="S273" s="215"/>
      <c r="U273" s="215"/>
      <c r="W273" s="215"/>
      <c r="Y273" s="215"/>
      <c r="AA273" s="215"/>
      <c r="AC273" s="215"/>
      <c r="AE273" s="215"/>
      <c r="AG273" s="215"/>
      <c r="AI273" s="215"/>
      <c r="AK273" s="215"/>
    </row>
    <row r="274" spans="2:37" s="121" customFormat="1">
      <c r="B274" s="122"/>
      <c r="C274" s="122"/>
      <c r="E274" s="123"/>
      <c r="F274" s="123"/>
      <c r="G274" s="123"/>
      <c r="S274" s="215"/>
      <c r="U274" s="215"/>
      <c r="W274" s="215"/>
      <c r="Y274" s="215"/>
      <c r="AA274" s="215"/>
      <c r="AC274" s="215"/>
      <c r="AE274" s="215"/>
      <c r="AG274" s="215"/>
      <c r="AI274" s="215"/>
      <c r="AK274" s="215"/>
    </row>
    <row r="275" spans="2:37" s="121" customFormat="1">
      <c r="B275" s="122"/>
      <c r="C275" s="122"/>
      <c r="E275" s="123"/>
      <c r="F275" s="123"/>
      <c r="G275" s="123"/>
      <c r="S275" s="215"/>
      <c r="U275" s="215"/>
      <c r="W275" s="215"/>
      <c r="Y275" s="215"/>
      <c r="AA275" s="215"/>
      <c r="AC275" s="215"/>
      <c r="AE275" s="215"/>
      <c r="AG275" s="215"/>
      <c r="AI275" s="215"/>
      <c r="AK275" s="215"/>
    </row>
    <row r="276" spans="2:37" s="121" customFormat="1">
      <c r="B276" s="122"/>
      <c r="C276" s="122"/>
      <c r="E276" s="123"/>
      <c r="F276" s="123"/>
      <c r="G276" s="123"/>
      <c r="S276" s="215"/>
      <c r="U276" s="215"/>
      <c r="W276" s="215"/>
      <c r="Y276" s="215"/>
      <c r="AA276" s="215"/>
      <c r="AC276" s="215"/>
      <c r="AE276" s="215"/>
      <c r="AG276" s="215"/>
      <c r="AI276" s="215"/>
      <c r="AK276" s="215"/>
    </row>
    <row r="277" spans="2:37" s="121" customFormat="1">
      <c r="B277" s="122"/>
      <c r="C277" s="122"/>
      <c r="E277" s="123"/>
      <c r="F277" s="123"/>
      <c r="G277" s="123"/>
      <c r="S277" s="215"/>
      <c r="U277" s="215"/>
      <c r="W277" s="215"/>
      <c r="Y277" s="215"/>
      <c r="AA277" s="215"/>
      <c r="AC277" s="215"/>
      <c r="AE277" s="215"/>
      <c r="AG277" s="215"/>
      <c r="AI277" s="215"/>
      <c r="AK277" s="215"/>
    </row>
    <row r="278" spans="2:37" s="121" customFormat="1">
      <c r="B278" s="122"/>
      <c r="C278" s="122"/>
      <c r="E278" s="123"/>
      <c r="F278" s="123"/>
      <c r="G278" s="123"/>
      <c r="S278" s="215"/>
      <c r="U278" s="215"/>
      <c r="W278" s="215"/>
      <c r="Y278" s="215"/>
      <c r="AA278" s="215"/>
      <c r="AC278" s="215"/>
      <c r="AE278" s="215"/>
      <c r="AG278" s="215"/>
      <c r="AI278" s="215"/>
      <c r="AK278" s="215"/>
    </row>
    <row r="279" spans="2:37" s="121" customFormat="1">
      <c r="B279" s="122"/>
      <c r="C279" s="122"/>
      <c r="E279" s="123"/>
      <c r="F279" s="123"/>
      <c r="G279" s="123"/>
      <c r="S279" s="215"/>
      <c r="U279" s="215"/>
      <c r="W279" s="215"/>
      <c r="Y279" s="215"/>
      <c r="AA279" s="215"/>
      <c r="AC279" s="215"/>
      <c r="AE279" s="215"/>
      <c r="AG279" s="215"/>
      <c r="AI279" s="215"/>
      <c r="AK279" s="215"/>
    </row>
    <row r="280" spans="2:37" s="121" customFormat="1">
      <c r="B280" s="122"/>
      <c r="C280" s="122"/>
      <c r="E280" s="123"/>
      <c r="F280" s="123"/>
      <c r="G280" s="123"/>
      <c r="S280" s="215"/>
      <c r="U280" s="215"/>
      <c r="W280" s="215"/>
      <c r="Y280" s="215"/>
      <c r="AA280" s="215"/>
      <c r="AC280" s="215"/>
      <c r="AE280" s="215"/>
      <c r="AG280" s="215"/>
      <c r="AI280" s="215"/>
      <c r="AK280" s="215"/>
    </row>
    <row r="281" spans="2:37" s="121" customFormat="1">
      <c r="B281" s="122"/>
      <c r="C281" s="122"/>
      <c r="E281" s="123"/>
      <c r="F281" s="123"/>
      <c r="G281" s="123"/>
      <c r="S281" s="215"/>
      <c r="U281" s="215"/>
      <c r="W281" s="215"/>
      <c r="Y281" s="215"/>
      <c r="AA281" s="215"/>
      <c r="AC281" s="215"/>
      <c r="AE281" s="215"/>
      <c r="AG281" s="215"/>
      <c r="AI281" s="215"/>
      <c r="AK281" s="215"/>
    </row>
    <row r="282" spans="2:37" s="121" customFormat="1">
      <c r="B282" s="122"/>
      <c r="C282" s="122"/>
      <c r="E282" s="123"/>
      <c r="F282" s="123"/>
      <c r="G282" s="123"/>
      <c r="S282" s="215"/>
      <c r="U282" s="215"/>
      <c r="W282" s="215"/>
      <c r="Y282" s="215"/>
      <c r="AA282" s="215"/>
      <c r="AC282" s="215"/>
      <c r="AE282" s="215"/>
      <c r="AG282" s="215"/>
      <c r="AI282" s="215"/>
      <c r="AK282" s="215"/>
    </row>
    <row r="283" spans="2:37" s="121" customFormat="1">
      <c r="B283" s="122"/>
      <c r="C283" s="122"/>
      <c r="E283" s="123"/>
      <c r="F283" s="123"/>
      <c r="G283" s="123"/>
      <c r="S283" s="215"/>
      <c r="U283" s="215"/>
      <c r="W283" s="215"/>
      <c r="Y283" s="215"/>
      <c r="AA283" s="215"/>
      <c r="AC283" s="215"/>
      <c r="AE283" s="215"/>
      <c r="AG283" s="215"/>
      <c r="AI283" s="215"/>
      <c r="AK283" s="215"/>
    </row>
    <row r="284" spans="2:37" s="121" customFormat="1">
      <c r="B284" s="122"/>
      <c r="C284" s="122"/>
      <c r="E284" s="123"/>
      <c r="F284" s="123"/>
      <c r="G284" s="123"/>
      <c r="S284" s="215"/>
      <c r="U284" s="215"/>
      <c r="W284" s="215"/>
      <c r="Y284" s="215"/>
      <c r="AA284" s="215"/>
      <c r="AC284" s="215"/>
      <c r="AE284" s="215"/>
      <c r="AG284" s="215"/>
      <c r="AI284" s="215"/>
      <c r="AK284" s="215"/>
    </row>
    <row r="285" spans="2:37" s="121" customFormat="1">
      <c r="B285" s="122"/>
      <c r="C285" s="122"/>
      <c r="E285" s="123"/>
      <c r="F285" s="123"/>
      <c r="G285" s="123"/>
      <c r="S285" s="215"/>
      <c r="U285" s="215"/>
      <c r="W285" s="215"/>
      <c r="Y285" s="215"/>
      <c r="AA285" s="215"/>
      <c r="AC285" s="215"/>
      <c r="AE285" s="215"/>
      <c r="AG285" s="215"/>
      <c r="AI285" s="215"/>
      <c r="AK285" s="215"/>
    </row>
    <row r="286" spans="2:37" s="121" customFormat="1">
      <c r="B286" s="122"/>
      <c r="C286" s="122"/>
      <c r="E286" s="123"/>
      <c r="F286" s="123"/>
      <c r="G286" s="123"/>
      <c r="S286" s="215"/>
      <c r="U286" s="215"/>
      <c r="W286" s="215"/>
      <c r="Y286" s="215"/>
      <c r="AA286" s="215"/>
      <c r="AC286" s="215"/>
      <c r="AE286" s="215"/>
      <c r="AG286" s="215"/>
      <c r="AI286" s="215"/>
      <c r="AK286" s="215"/>
    </row>
    <row r="287" spans="2:37" s="121" customFormat="1">
      <c r="B287" s="122"/>
      <c r="C287" s="122"/>
      <c r="E287" s="123"/>
      <c r="F287" s="123"/>
      <c r="G287" s="123"/>
      <c r="S287" s="215"/>
      <c r="U287" s="215"/>
      <c r="W287" s="215"/>
      <c r="Y287" s="215"/>
      <c r="AA287" s="215"/>
      <c r="AC287" s="215"/>
      <c r="AE287" s="215"/>
      <c r="AG287" s="215"/>
      <c r="AI287" s="215"/>
      <c r="AK287" s="215"/>
    </row>
    <row r="288" spans="2:37" s="121" customFormat="1">
      <c r="B288" s="122"/>
      <c r="C288" s="122"/>
      <c r="E288" s="123"/>
      <c r="F288" s="123"/>
      <c r="G288" s="123"/>
      <c r="S288" s="215"/>
      <c r="U288" s="215"/>
      <c r="W288" s="215"/>
      <c r="Y288" s="215"/>
      <c r="AA288" s="215"/>
      <c r="AC288" s="215"/>
      <c r="AE288" s="215"/>
      <c r="AG288" s="215"/>
      <c r="AI288" s="215"/>
      <c r="AK288" s="215"/>
    </row>
    <row r="289" spans="2:37" s="121" customFormat="1">
      <c r="B289" s="122"/>
      <c r="C289" s="122"/>
      <c r="E289" s="123"/>
      <c r="F289" s="123"/>
      <c r="G289" s="123"/>
      <c r="S289" s="215"/>
      <c r="U289" s="215"/>
      <c r="W289" s="215"/>
      <c r="Y289" s="215"/>
      <c r="AA289" s="215"/>
      <c r="AC289" s="215"/>
      <c r="AE289" s="215"/>
      <c r="AG289" s="215"/>
      <c r="AI289" s="215"/>
      <c r="AK289" s="215"/>
    </row>
    <row r="290" spans="2:37" s="121" customFormat="1">
      <c r="B290" s="122"/>
      <c r="C290" s="122"/>
      <c r="E290" s="123"/>
      <c r="F290" s="123"/>
      <c r="G290" s="123"/>
      <c r="S290" s="215"/>
      <c r="U290" s="215"/>
      <c r="W290" s="215"/>
      <c r="Y290" s="215"/>
      <c r="AA290" s="215"/>
      <c r="AC290" s="215"/>
      <c r="AE290" s="215"/>
      <c r="AG290" s="215"/>
      <c r="AI290" s="215"/>
      <c r="AK290" s="215"/>
    </row>
    <row r="291" spans="2:37" s="121" customFormat="1">
      <c r="B291" s="122"/>
      <c r="C291" s="122"/>
      <c r="E291" s="123"/>
      <c r="F291" s="123"/>
      <c r="G291" s="123"/>
      <c r="S291" s="215"/>
      <c r="U291" s="215"/>
      <c r="W291" s="215"/>
      <c r="Y291" s="215"/>
      <c r="AA291" s="215"/>
      <c r="AC291" s="215"/>
      <c r="AE291" s="215"/>
      <c r="AG291" s="215"/>
      <c r="AI291" s="215"/>
      <c r="AK291" s="215"/>
    </row>
    <row r="292" spans="2:37" s="121" customFormat="1">
      <c r="B292" s="122"/>
      <c r="C292" s="122"/>
      <c r="E292" s="123"/>
      <c r="F292" s="123"/>
      <c r="G292" s="123"/>
      <c r="S292" s="215"/>
      <c r="U292" s="215"/>
      <c r="W292" s="215"/>
      <c r="Y292" s="215"/>
      <c r="AA292" s="215"/>
      <c r="AC292" s="215"/>
      <c r="AE292" s="215"/>
      <c r="AG292" s="215"/>
      <c r="AI292" s="215"/>
      <c r="AK292" s="215"/>
    </row>
    <row r="293" spans="2:37" s="121" customFormat="1">
      <c r="B293" s="122"/>
      <c r="C293" s="122"/>
      <c r="E293" s="123"/>
      <c r="F293" s="123"/>
      <c r="G293" s="123"/>
      <c r="S293" s="215"/>
      <c r="U293" s="215"/>
      <c r="W293" s="215"/>
      <c r="Y293" s="215"/>
      <c r="AA293" s="215"/>
      <c r="AC293" s="215"/>
      <c r="AE293" s="215"/>
      <c r="AG293" s="215"/>
      <c r="AI293" s="215"/>
      <c r="AK293" s="215"/>
    </row>
    <row r="294" spans="2:37" s="121" customFormat="1">
      <c r="B294" s="122"/>
      <c r="C294" s="122"/>
      <c r="E294" s="123"/>
      <c r="F294" s="123"/>
      <c r="G294" s="123"/>
      <c r="S294" s="215"/>
      <c r="U294" s="215"/>
      <c r="W294" s="215"/>
      <c r="Y294" s="215"/>
      <c r="AA294" s="215"/>
      <c r="AC294" s="215"/>
      <c r="AE294" s="215"/>
      <c r="AG294" s="215"/>
      <c r="AI294" s="215"/>
      <c r="AK294" s="215"/>
    </row>
    <row r="295" spans="2:37" s="121" customFormat="1">
      <c r="B295" s="122"/>
      <c r="C295" s="122"/>
      <c r="E295" s="123"/>
      <c r="F295" s="123"/>
      <c r="G295" s="123"/>
      <c r="S295" s="215"/>
      <c r="U295" s="215"/>
      <c r="W295" s="215"/>
      <c r="Y295" s="215"/>
      <c r="AA295" s="215"/>
      <c r="AC295" s="215"/>
      <c r="AE295" s="215"/>
      <c r="AG295" s="215"/>
      <c r="AI295" s="215"/>
      <c r="AK295" s="215"/>
    </row>
    <row r="296" spans="2:37" s="121" customFormat="1">
      <c r="B296" s="122"/>
      <c r="C296" s="122"/>
      <c r="E296" s="123"/>
      <c r="F296" s="123"/>
      <c r="G296" s="123"/>
      <c r="S296" s="215"/>
      <c r="U296" s="215"/>
      <c r="W296" s="215"/>
      <c r="Y296" s="215"/>
      <c r="AA296" s="215"/>
      <c r="AC296" s="215"/>
      <c r="AE296" s="215"/>
      <c r="AG296" s="215"/>
      <c r="AI296" s="215"/>
      <c r="AK296" s="215"/>
    </row>
    <row r="297" spans="2:37" s="121" customFormat="1">
      <c r="B297" s="122"/>
      <c r="C297" s="122"/>
      <c r="E297" s="123"/>
      <c r="F297" s="123"/>
      <c r="G297" s="123"/>
      <c r="S297" s="215"/>
      <c r="U297" s="215"/>
      <c r="W297" s="215"/>
      <c r="Y297" s="215"/>
      <c r="AA297" s="215"/>
      <c r="AC297" s="215"/>
      <c r="AE297" s="215"/>
      <c r="AG297" s="215"/>
      <c r="AI297" s="215"/>
      <c r="AK297" s="215"/>
    </row>
    <row r="298" spans="2:37" s="121" customFormat="1">
      <c r="B298" s="122"/>
      <c r="C298" s="122"/>
      <c r="E298" s="123"/>
      <c r="F298" s="123"/>
      <c r="G298" s="123"/>
      <c r="S298" s="215"/>
      <c r="U298" s="215"/>
      <c r="W298" s="215"/>
      <c r="Y298" s="215"/>
      <c r="AA298" s="215"/>
      <c r="AC298" s="215"/>
      <c r="AE298" s="215"/>
      <c r="AG298" s="215"/>
      <c r="AI298" s="215"/>
      <c r="AK298" s="215"/>
    </row>
    <row r="299" spans="2:37" s="121" customFormat="1">
      <c r="B299" s="122"/>
      <c r="C299" s="122"/>
      <c r="E299" s="123"/>
      <c r="F299" s="123"/>
      <c r="G299" s="123"/>
      <c r="S299" s="215"/>
      <c r="U299" s="215"/>
      <c r="W299" s="215"/>
      <c r="Y299" s="215"/>
      <c r="AA299" s="215"/>
      <c r="AC299" s="215"/>
      <c r="AE299" s="215"/>
      <c r="AG299" s="215"/>
      <c r="AI299" s="215"/>
      <c r="AK299" s="215"/>
    </row>
    <row r="300" spans="2:37" s="121" customFormat="1">
      <c r="B300" s="122"/>
      <c r="C300" s="122"/>
      <c r="E300" s="123"/>
      <c r="F300" s="123"/>
      <c r="G300" s="123"/>
      <c r="S300" s="215"/>
      <c r="U300" s="215"/>
      <c r="W300" s="215"/>
      <c r="Y300" s="215"/>
      <c r="AA300" s="215"/>
      <c r="AC300" s="215"/>
      <c r="AE300" s="215"/>
      <c r="AG300" s="215"/>
      <c r="AI300" s="215"/>
      <c r="AK300" s="215"/>
    </row>
    <row r="301" spans="2:37" s="121" customFormat="1">
      <c r="B301" s="122"/>
      <c r="C301" s="122"/>
      <c r="E301" s="123"/>
      <c r="F301" s="123"/>
      <c r="G301" s="123"/>
      <c r="S301" s="215"/>
      <c r="U301" s="215"/>
      <c r="W301" s="215"/>
      <c r="Y301" s="215"/>
      <c r="AA301" s="215"/>
      <c r="AC301" s="215"/>
      <c r="AE301" s="215"/>
      <c r="AG301" s="215"/>
      <c r="AI301" s="215"/>
      <c r="AK301" s="215"/>
    </row>
    <row r="302" spans="2:37" s="121" customFormat="1">
      <c r="B302" s="122"/>
      <c r="C302" s="122"/>
      <c r="E302" s="123"/>
      <c r="F302" s="123"/>
      <c r="G302" s="123"/>
      <c r="S302" s="215"/>
      <c r="U302" s="215"/>
      <c r="W302" s="215"/>
      <c r="Y302" s="215"/>
      <c r="AA302" s="215"/>
      <c r="AC302" s="215"/>
      <c r="AE302" s="215"/>
      <c r="AG302" s="215"/>
      <c r="AI302" s="215"/>
      <c r="AK302" s="215"/>
    </row>
    <row r="303" spans="2:37" s="121" customFormat="1">
      <c r="B303" s="122"/>
      <c r="C303" s="122"/>
      <c r="E303" s="123"/>
      <c r="F303" s="123"/>
      <c r="G303" s="123"/>
      <c r="S303" s="215"/>
      <c r="U303" s="215"/>
      <c r="W303" s="215"/>
      <c r="Y303" s="215"/>
      <c r="AA303" s="215"/>
      <c r="AC303" s="215"/>
      <c r="AE303" s="215"/>
      <c r="AG303" s="215"/>
      <c r="AI303" s="215"/>
      <c r="AK303" s="215"/>
    </row>
    <row r="304" spans="2:37" s="121" customFormat="1">
      <c r="B304" s="122"/>
      <c r="C304" s="122"/>
      <c r="E304" s="123"/>
      <c r="F304" s="123"/>
      <c r="G304" s="123"/>
      <c r="S304" s="215"/>
      <c r="U304" s="215"/>
      <c r="W304" s="215"/>
      <c r="Y304" s="215"/>
      <c r="AA304" s="215"/>
      <c r="AC304" s="215"/>
      <c r="AE304" s="215"/>
      <c r="AG304" s="215"/>
      <c r="AI304" s="215"/>
      <c r="AK304" s="215"/>
    </row>
    <row r="305" spans="2:37" s="121" customFormat="1">
      <c r="B305" s="122"/>
      <c r="C305" s="122"/>
      <c r="E305" s="123"/>
      <c r="F305" s="123"/>
      <c r="G305" s="123"/>
      <c r="S305" s="215"/>
      <c r="U305" s="215"/>
      <c r="W305" s="215"/>
      <c r="Y305" s="215"/>
      <c r="AA305" s="215"/>
      <c r="AC305" s="215"/>
      <c r="AE305" s="215"/>
      <c r="AG305" s="215"/>
      <c r="AI305" s="215"/>
      <c r="AK305" s="215"/>
    </row>
    <row r="306" spans="2:37" s="121" customFormat="1">
      <c r="B306" s="122"/>
      <c r="C306" s="122"/>
      <c r="E306" s="123"/>
      <c r="F306" s="123"/>
      <c r="G306" s="123"/>
      <c r="S306" s="215"/>
      <c r="U306" s="215"/>
      <c r="W306" s="215"/>
      <c r="Y306" s="215"/>
      <c r="AA306" s="215"/>
      <c r="AC306" s="215"/>
      <c r="AE306" s="215"/>
      <c r="AG306" s="215"/>
      <c r="AI306" s="215"/>
      <c r="AK306" s="215"/>
    </row>
    <row r="307" spans="2:37" s="121" customFormat="1">
      <c r="B307" s="122"/>
      <c r="C307" s="122"/>
      <c r="E307" s="123"/>
      <c r="F307" s="123"/>
      <c r="G307" s="123"/>
      <c r="S307" s="215"/>
      <c r="U307" s="215"/>
      <c r="W307" s="215"/>
      <c r="Y307" s="215"/>
      <c r="AA307" s="215"/>
      <c r="AC307" s="215"/>
      <c r="AE307" s="215"/>
      <c r="AG307" s="215"/>
      <c r="AI307" s="215"/>
      <c r="AK307" s="215"/>
    </row>
    <row r="308" spans="2:37" s="121" customFormat="1">
      <c r="B308" s="122"/>
      <c r="C308" s="122"/>
      <c r="E308" s="123"/>
      <c r="F308" s="123"/>
      <c r="G308" s="123"/>
      <c r="S308" s="215"/>
      <c r="U308" s="215"/>
      <c r="W308" s="215"/>
      <c r="Y308" s="215"/>
      <c r="AA308" s="215"/>
      <c r="AC308" s="215"/>
      <c r="AE308" s="215"/>
      <c r="AG308" s="215"/>
      <c r="AI308" s="215"/>
      <c r="AK308" s="215"/>
    </row>
    <row r="309" spans="2:37" s="121" customFormat="1">
      <c r="B309" s="122"/>
      <c r="C309" s="122"/>
      <c r="E309" s="123"/>
      <c r="F309" s="123"/>
      <c r="G309" s="123"/>
      <c r="S309" s="215"/>
      <c r="U309" s="215"/>
      <c r="W309" s="215"/>
      <c r="Y309" s="215"/>
      <c r="AA309" s="215"/>
      <c r="AC309" s="215"/>
      <c r="AE309" s="215"/>
      <c r="AG309" s="215"/>
      <c r="AI309" s="215"/>
      <c r="AK309" s="215"/>
    </row>
    <row r="310" spans="2:37" s="121" customFormat="1">
      <c r="B310" s="122"/>
      <c r="C310" s="122"/>
      <c r="E310" s="123"/>
      <c r="F310" s="123"/>
      <c r="G310" s="123"/>
      <c r="S310" s="215"/>
      <c r="U310" s="215"/>
      <c r="W310" s="215"/>
      <c r="Y310" s="215"/>
      <c r="AA310" s="215"/>
      <c r="AC310" s="215"/>
      <c r="AE310" s="215"/>
      <c r="AG310" s="215"/>
      <c r="AI310" s="215"/>
      <c r="AK310" s="215"/>
    </row>
    <row r="311" spans="2:37" s="121" customFormat="1">
      <c r="B311" s="122"/>
      <c r="C311" s="122"/>
      <c r="E311" s="123"/>
      <c r="F311" s="123"/>
      <c r="G311" s="123"/>
      <c r="S311" s="215"/>
      <c r="U311" s="215"/>
      <c r="W311" s="215"/>
      <c r="Y311" s="215"/>
      <c r="AA311" s="215"/>
      <c r="AC311" s="215"/>
      <c r="AE311" s="215"/>
      <c r="AG311" s="215"/>
      <c r="AI311" s="215"/>
      <c r="AK311" s="215"/>
    </row>
    <row r="312" spans="2:37" s="121" customFormat="1">
      <c r="B312" s="122"/>
      <c r="C312" s="122"/>
      <c r="E312" s="123"/>
      <c r="F312" s="123"/>
      <c r="G312" s="123"/>
      <c r="S312" s="215"/>
      <c r="U312" s="215"/>
      <c r="W312" s="215"/>
      <c r="Y312" s="215"/>
      <c r="AA312" s="215"/>
      <c r="AC312" s="215"/>
      <c r="AE312" s="215"/>
      <c r="AG312" s="215"/>
      <c r="AI312" s="215"/>
      <c r="AK312" s="215"/>
    </row>
    <row r="313" spans="2:37" s="121" customFormat="1">
      <c r="B313" s="122"/>
      <c r="C313" s="122"/>
      <c r="E313" s="123"/>
      <c r="F313" s="123"/>
      <c r="G313" s="123"/>
      <c r="S313" s="215"/>
      <c r="U313" s="215"/>
      <c r="W313" s="215"/>
      <c r="Y313" s="215"/>
      <c r="AA313" s="215"/>
      <c r="AC313" s="215"/>
      <c r="AE313" s="215"/>
      <c r="AG313" s="215"/>
      <c r="AI313" s="215"/>
      <c r="AK313" s="215"/>
    </row>
    <row r="314" spans="2:37" s="121" customFormat="1">
      <c r="B314" s="122"/>
      <c r="C314" s="122"/>
      <c r="E314" s="123"/>
      <c r="F314" s="123"/>
      <c r="G314" s="123"/>
      <c r="S314" s="215"/>
      <c r="U314" s="215"/>
      <c r="W314" s="215"/>
      <c r="Y314" s="215"/>
      <c r="AA314" s="215"/>
      <c r="AC314" s="215"/>
      <c r="AE314" s="215"/>
      <c r="AG314" s="215"/>
      <c r="AI314" s="215"/>
      <c r="AK314" s="215"/>
    </row>
    <row r="315" spans="2:37" s="121" customFormat="1">
      <c r="B315" s="122"/>
      <c r="C315" s="122"/>
      <c r="E315" s="123"/>
      <c r="F315" s="123"/>
      <c r="G315" s="123"/>
      <c r="S315" s="215"/>
      <c r="U315" s="215"/>
      <c r="W315" s="215"/>
      <c r="Y315" s="215"/>
      <c r="AA315" s="215"/>
      <c r="AC315" s="215"/>
      <c r="AE315" s="215"/>
      <c r="AG315" s="215"/>
      <c r="AI315" s="215"/>
      <c r="AK315" s="215"/>
    </row>
    <row r="316" spans="2:37" s="121" customFormat="1">
      <c r="B316" s="122"/>
      <c r="C316" s="122"/>
      <c r="E316" s="123"/>
      <c r="F316" s="123"/>
      <c r="G316" s="123"/>
      <c r="S316" s="215"/>
      <c r="U316" s="215"/>
      <c r="W316" s="215"/>
      <c r="Y316" s="215"/>
      <c r="AA316" s="215"/>
      <c r="AC316" s="215"/>
      <c r="AE316" s="215"/>
      <c r="AG316" s="215"/>
      <c r="AI316" s="215"/>
      <c r="AK316" s="215"/>
    </row>
    <row r="317" spans="2:37" s="121" customFormat="1">
      <c r="B317" s="122"/>
      <c r="C317" s="122"/>
      <c r="E317" s="123"/>
      <c r="F317" s="123"/>
      <c r="G317" s="123"/>
      <c r="S317" s="215"/>
      <c r="U317" s="215"/>
      <c r="W317" s="215"/>
      <c r="Y317" s="215"/>
      <c r="AA317" s="215"/>
      <c r="AC317" s="215"/>
      <c r="AE317" s="215"/>
      <c r="AG317" s="215"/>
      <c r="AI317" s="215"/>
      <c r="AK317" s="215"/>
    </row>
    <row r="318" spans="2:37" s="121" customFormat="1">
      <c r="B318" s="122"/>
      <c r="C318" s="122"/>
      <c r="E318" s="123"/>
      <c r="F318" s="123"/>
      <c r="G318" s="123"/>
      <c r="S318" s="215"/>
      <c r="U318" s="215"/>
      <c r="W318" s="215"/>
      <c r="Y318" s="215"/>
      <c r="AA318" s="215"/>
      <c r="AC318" s="215"/>
      <c r="AE318" s="215"/>
      <c r="AG318" s="215"/>
      <c r="AI318" s="215"/>
      <c r="AK318" s="215"/>
    </row>
    <row r="319" spans="2:37" s="121" customFormat="1">
      <c r="B319" s="122"/>
      <c r="C319" s="122"/>
      <c r="E319" s="123"/>
      <c r="F319" s="123"/>
      <c r="G319" s="123"/>
      <c r="S319" s="215"/>
      <c r="U319" s="215"/>
      <c r="W319" s="215"/>
      <c r="Y319" s="215"/>
      <c r="AA319" s="215"/>
      <c r="AC319" s="215"/>
      <c r="AE319" s="215"/>
      <c r="AG319" s="215"/>
      <c r="AI319" s="215"/>
      <c r="AK319" s="215"/>
    </row>
    <row r="320" spans="2:37" s="121" customFormat="1">
      <c r="B320" s="122"/>
      <c r="C320" s="122"/>
      <c r="E320" s="123"/>
      <c r="F320" s="123"/>
      <c r="G320" s="123"/>
      <c r="S320" s="215"/>
      <c r="U320" s="215"/>
      <c r="W320" s="215"/>
      <c r="Y320" s="215"/>
      <c r="AA320" s="215"/>
      <c r="AC320" s="215"/>
      <c r="AE320" s="215"/>
      <c r="AG320" s="215"/>
      <c r="AI320" s="215"/>
      <c r="AK320" s="215"/>
    </row>
    <row r="321" spans="2:37" s="121" customFormat="1">
      <c r="B321" s="122"/>
      <c r="C321" s="122"/>
      <c r="E321" s="123"/>
      <c r="F321" s="123"/>
      <c r="G321" s="123"/>
      <c r="S321" s="215"/>
      <c r="U321" s="215"/>
      <c r="W321" s="215"/>
      <c r="Y321" s="215"/>
      <c r="AA321" s="215"/>
      <c r="AC321" s="215"/>
      <c r="AE321" s="215"/>
      <c r="AG321" s="215"/>
      <c r="AI321" s="215"/>
      <c r="AK321" s="215"/>
    </row>
    <row r="322" spans="2:37" s="121" customFormat="1">
      <c r="B322" s="122"/>
      <c r="C322" s="122"/>
      <c r="E322" s="123"/>
      <c r="F322" s="123"/>
      <c r="G322" s="123"/>
      <c r="S322" s="215"/>
      <c r="U322" s="215"/>
      <c r="W322" s="215"/>
      <c r="Y322" s="215"/>
      <c r="AA322" s="215"/>
      <c r="AC322" s="215"/>
      <c r="AE322" s="215"/>
      <c r="AG322" s="215"/>
      <c r="AI322" s="215"/>
      <c r="AK322" s="215"/>
    </row>
    <row r="323" spans="2:37" s="121" customFormat="1">
      <c r="B323" s="122"/>
      <c r="C323" s="122"/>
      <c r="E323" s="123"/>
      <c r="F323" s="123"/>
      <c r="G323" s="123"/>
      <c r="S323" s="215"/>
      <c r="U323" s="215"/>
      <c r="W323" s="215"/>
      <c r="Y323" s="215"/>
      <c r="AA323" s="215"/>
      <c r="AC323" s="215"/>
      <c r="AE323" s="215"/>
      <c r="AG323" s="215"/>
      <c r="AI323" s="215"/>
      <c r="AK323" s="215"/>
    </row>
    <row r="324" spans="2:37" s="121" customFormat="1">
      <c r="B324" s="122"/>
      <c r="C324" s="122"/>
      <c r="E324" s="123"/>
      <c r="F324" s="123"/>
      <c r="G324" s="123"/>
      <c r="S324" s="215"/>
      <c r="U324" s="215"/>
      <c r="W324" s="215"/>
      <c r="Y324" s="215"/>
      <c r="AA324" s="215"/>
      <c r="AC324" s="215"/>
      <c r="AE324" s="215"/>
      <c r="AG324" s="215"/>
      <c r="AI324" s="215"/>
      <c r="AK324" s="215"/>
    </row>
    <row r="325" spans="2:37" s="121" customFormat="1">
      <c r="B325" s="122"/>
      <c r="C325" s="122"/>
      <c r="E325" s="123"/>
      <c r="F325" s="123"/>
      <c r="G325" s="123"/>
      <c r="S325" s="215"/>
      <c r="U325" s="215"/>
      <c r="W325" s="215"/>
      <c r="Y325" s="215"/>
      <c r="AA325" s="215"/>
      <c r="AC325" s="215"/>
      <c r="AE325" s="215"/>
      <c r="AG325" s="215"/>
      <c r="AI325" s="215"/>
      <c r="AK325" s="215"/>
    </row>
    <row r="326" spans="2:37" s="121" customFormat="1">
      <c r="B326" s="122"/>
      <c r="C326" s="122"/>
      <c r="E326" s="123"/>
      <c r="F326" s="123"/>
      <c r="G326" s="123"/>
      <c r="S326" s="215"/>
      <c r="U326" s="215"/>
      <c r="W326" s="215"/>
      <c r="Y326" s="215"/>
      <c r="AA326" s="215"/>
      <c r="AC326" s="215"/>
      <c r="AE326" s="215"/>
      <c r="AG326" s="215"/>
      <c r="AI326" s="215"/>
      <c r="AK326" s="215"/>
    </row>
    <row r="327" spans="2:37" s="121" customFormat="1">
      <c r="B327" s="122"/>
      <c r="C327" s="122"/>
      <c r="E327" s="123"/>
      <c r="F327" s="123"/>
      <c r="G327" s="123"/>
      <c r="S327" s="215"/>
      <c r="U327" s="215"/>
      <c r="W327" s="215"/>
      <c r="Y327" s="215"/>
      <c r="AA327" s="215"/>
      <c r="AC327" s="215"/>
      <c r="AE327" s="215"/>
      <c r="AG327" s="215"/>
      <c r="AI327" s="215"/>
      <c r="AK327" s="215"/>
    </row>
    <row r="328" spans="2:37" s="121" customFormat="1">
      <c r="B328" s="122"/>
      <c r="C328" s="122"/>
      <c r="E328" s="123"/>
      <c r="F328" s="123"/>
      <c r="G328" s="123"/>
      <c r="S328" s="215"/>
      <c r="U328" s="215"/>
      <c r="W328" s="215"/>
      <c r="Y328" s="215"/>
      <c r="AA328" s="215"/>
      <c r="AC328" s="215"/>
      <c r="AE328" s="215"/>
      <c r="AG328" s="215"/>
      <c r="AI328" s="215"/>
      <c r="AK328" s="215"/>
    </row>
    <row r="329" spans="2:37" s="121" customFormat="1">
      <c r="B329" s="122"/>
      <c r="C329" s="122"/>
      <c r="E329" s="123"/>
      <c r="F329" s="123"/>
      <c r="G329" s="123"/>
      <c r="S329" s="215"/>
      <c r="U329" s="215"/>
      <c r="W329" s="215"/>
      <c r="Y329" s="215"/>
      <c r="AA329" s="215"/>
      <c r="AC329" s="215"/>
      <c r="AE329" s="215"/>
      <c r="AG329" s="215"/>
      <c r="AI329" s="215"/>
      <c r="AK329" s="215"/>
    </row>
    <row r="330" spans="2:37" s="121" customFormat="1">
      <c r="B330" s="122"/>
      <c r="C330" s="122"/>
      <c r="E330" s="123"/>
      <c r="F330" s="123"/>
      <c r="G330" s="123"/>
      <c r="S330" s="215"/>
      <c r="U330" s="215"/>
      <c r="W330" s="215"/>
      <c r="Y330" s="215"/>
      <c r="AA330" s="215"/>
      <c r="AC330" s="215"/>
      <c r="AE330" s="215"/>
      <c r="AG330" s="215"/>
      <c r="AI330" s="215"/>
      <c r="AK330" s="215"/>
    </row>
    <row r="331" spans="2:37" s="121" customFormat="1">
      <c r="B331" s="122"/>
      <c r="C331" s="122"/>
      <c r="E331" s="123"/>
      <c r="F331" s="123"/>
      <c r="G331" s="123"/>
      <c r="S331" s="215"/>
      <c r="U331" s="215"/>
      <c r="W331" s="215"/>
      <c r="Y331" s="215"/>
      <c r="AA331" s="215"/>
      <c r="AC331" s="215"/>
      <c r="AE331" s="215"/>
      <c r="AG331" s="215"/>
      <c r="AI331" s="215"/>
      <c r="AK331" s="215"/>
    </row>
    <row r="332" spans="2:37" s="121" customFormat="1">
      <c r="B332" s="122"/>
      <c r="C332" s="122"/>
      <c r="E332" s="123"/>
      <c r="F332" s="123"/>
      <c r="G332" s="123"/>
      <c r="S332" s="215"/>
      <c r="U332" s="215"/>
      <c r="W332" s="215"/>
      <c r="Y332" s="215"/>
      <c r="AA332" s="215"/>
      <c r="AC332" s="215"/>
      <c r="AE332" s="215"/>
      <c r="AG332" s="215"/>
      <c r="AI332" s="215"/>
      <c r="AK332" s="215"/>
    </row>
    <row r="333" spans="2:37" s="121" customFormat="1">
      <c r="B333" s="122"/>
      <c r="C333" s="122"/>
      <c r="E333" s="123"/>
      <c r="F333" s="123"/>
      <c r="G333" s="123"/>
      <c r="S333" s="215"/>
      <c r="U333" s="215"/>
      <c r="W333" s="215"/>
      <c r="Y333" s="215"/>
      <c r="AA333" s="215"/>
      <c r="AC333" s="215"/>
      <c r="AE333" s="215"/>
      <c r="AG333" s="215"/>
      <c r="AI333" s="215"/>
      <c r="AK333" s="215"/>
    </row>
    <row r="334" spans="2:37" s="121" customFormat="1">
      <c r="B334" s="122"/>
      <c r="C334" s="122"/>
      <c r="E334" s="123"/>
      <c r="F334" s="123"/>
      <c r="G334" s="123"/>
      <c r="S334" s="215"/>
      <c r="U334" s="215"/>
      <c r="W334" s="215"/>
      <c r="Y334" s="215"/>
      <c r="AA334" s="215"/>
      <c r="AC334" s="215"/>
      <c r="AE334" s="215"/>
      <c r="AG334" s="215"/>
      <c r="AI334" s="215"/>
      <c r="AK334" s="215"/>
    </row>
    <row r="335" spans="2:37" s="121" customFormat="1">
      <c r="B335" s="122"/>
      <c r="C335" s="122"/>
      <c r="E335" s="123"/>
      <c r="F335" s="123"/>
      <c r="G335" s="123"/>
      <c r="S335" s="215"/>
      <c r="U335" s="215"/>
      <c r="W335" s="215"/>
      <c r="Y335" s="215"/>
      <c r="AA335" s="215"/>
      <c r="AC335" s="215"/>
      <c r="AE335" s="215"/>
      <c r="AG335" s="215"/>
      <c r="AI335" s="215"/>
      <c r="AK335" s="215"/>
    </row>
    <row r="336" spans="2:37" s="121" customFormat="1">
      <c r="B336" s="122"/>
      <c r="C336" s="122"/>
      <c r="E336" s="123"/>
      <c r="F336" s="123"/>
      <c r="G336" s="123"/>
      <c r="S336" s="215"/>
      <c r="U336" s="215"/>
      <c r="W336" s="215"/>
      <c r="Y336" s="215"/>
      <c r="AA336" s="215"/>
      <c r="AC336" s="215"/>
      <c r="AE336" s="215"/>
      <c r="AG336" s="215"/>
      <c r="AI336" s="215"/>
      <c r="AK336" s="215"/>
    </row>
    <row r="337" spans="2:37" s="121" customFormat="1">
      <c r="B337" s="122"/>
      <c r="C337" s="122"/>
      <c r="E337" s="123"/>
      <c r="F337" s="123"/>
      <c r="G337" s="123"/>
      <c r="S337" s="215"/>
      <c r="U337" s="215"/>
      <c r="W337" s="215"/>
      <c r="Y337" s="215"/>
      <c r="AA337" s="215"/>
      <c r="AC337" s="215"/>
      <c r="AE337" s="215"/>
      <c r="AG337" s="215"/>
      <c r="AI337" s="215"/>
      <c r="AK337" s="215"/>
    </row>
    <row r="338" spans="2:37" s="121" customFormat="1">
      <c r="B338" s="122"/>
      <c r="C338" s="122"/>
      <c r="E338" s="123"/>
      <c r="F338" s="123"/>
      <c r="G338" s="123"/>
      <c r="S338" s="215"/>
      <c r="U338" s="215"/>
      <c r="W338" s="215"/>
      <c r="Y338" s="215"/>
      <c r="AA338" s="215"/>
      <c r="AC338" s="215"/>
      <c r="AE338" s="215"/>
      <c r="AG338" s="215"/>
      <c r="AI338" s="215"/>
      <c r="AK338" s="215"/>
    </row>
    <row r="339" spans="2:37" s="121" customFormat="1">
      <c r="B339" s="122"/>
      <c r="C339" s="122"/>
      <c r="E339" s="123"/>
      <c r="F339" s="123"/>
      <c r="G339" s="123"/>
      <c r="S339" s="215"/>
      <c r="U339" s="215"/>
      <c r="W339" s="215"/>
      <c r="Y339" s="215"/>
      <c r="AA339" s="215"/>
      <c r="AC339" s="215"/>
      <c r="AE339" s="215"/>
      <c r="AG339" s="215"/>
      <c r="AI339" s="215"/>
      <c r="AK339" s="215"/>
    </row>
    <row r="340" spans="2:37" s="121" customFormat="1">
      <c r="B340" s="122"/>
      <c r="C340" s="122"/>
      <c r="E340" s="123"/>
      <c r="F340" s="123"/>
      <c r="G340" s="123"/>
      <c r="S340" s="215"/>
      <c r="U340" s="215"/>
      <c r="W340" s="215"/>
      <c r="Y340" s="215"/>
      <c r="AA340" s="215"/>
      <c r="AC340" s="215"/>
      <c r="AE340" s="215"/>
      <c r="AG340" s="215"/>
      <c r="AI340" s="215"/>
      <c r="AK340" s="215"/>
    </row>
    <row r="341" spans="2:37" s="121" customFormat="1">
      <c r="B341" s="122"/>
      <c r="C341" s="122"/>
      <c r="E341" s="123"/>
      <c r="F341" s="123"/>
      <c r="G341" s="123"/>
      <c r="S341" s="215"/>
      <c r="U341" s="215"/>
      <c r="W341" s="215"/>
      <c r="Y341" s="215"/>
      <c r="AA341" s="215"/>
      <c r="AC341" s="215"/>
      <c r="AE341" s="215"/>
      <c r="AG341" s="215"/>
      <c r="AI341" s="215"/>
      <c r="AK341" s="215"/>
    </row>
    <row r="342" spans="2:37" s="121" customFormat="1">
      <c r="B342" s="122"/>
      <c r="C342" s="122"/>
      <c r="E342" s="123"/>
      <c r="F342" s="123"/>
      <c r="G342" s="123"/>
      <c r="S342" s="215"/>
      <c r="U342" s="215"/>
      <c r="W342" s="215"/>
      <c r="Y342" s="215"/>
      <c r="AA342" s="215"/>
      <c r="AC342" s="215"/>
      <c r="AE342" s="215"/>
      <c r="AG342" s="215"/>
      <c r="AI342" s="215"/>
      <c r="AK342" s="215"/>
    </row>
    <row r="343" spans="2:37" s="121" customFormat="1">
      <c r="B343" s="122"/>
      <c r="C343" s="122"/>
      <c r="E343" s="123"/>
      <c r="F343" s="123"/>
      <c r="G343" s="123"/>
      <c r="S343" s="215"/>
      <c r="U343" s="215"/>
      <c r="W343" s="215"/>
      <c r="Y343" s="215"/>
      <c r="AA343" s="215"/>
      <c r="AC343" s="215"/>
      <c r="AE343" s="215"/>
      <c r="AG343" s="215"/>
      <c r="AI343" s="215"/>
      <c r="AK343" s="215"/>
    </row>
    <row r="344" spans="2:37" s="121" customFormat="1">
      <c r="B344" s="122"/>
      <c r="C344" s="122"/>
      <c r="E344" s="123"/>
      <c r="F344" s="123"/>
      <c r="G344" s="123"/>
      <c r="S344" s="215"/>
      <c r="U344" s="215"/>
      <c r="W344" s="215"/>
      <c r="Y344" s="215"/>
      <c r="AA344" s="215"/>
      <c r="AC344" s="215"/>
      <c r="AE344" s="215"/>
      <c r="AG344" s="215"/>
      <c r="AI344" s="215"/>
      <c r="AK344" s="215"/>
    </row>
    <row r="345" spans="2:37" s="121" customFormat="1">
      <c r="B345" s="122"/>
      <c r="C345" s="122"/>
      <c r="E345" s="123"/>
      <c r="F345" s="123"/>
      <c r="G345" s="123"/>
      <c r="S345" s="215"/>
      <c r="U345" s="215"/>
      <c r="W345" s="215"/>
      <c r="Y345" s="215"/>
      <c r="AA345" s="215"/>
      <c r="AC345" s="215"/>
      <c r="AE345" s="215"/>
      <c r="AG345" s="215"/>
      <c r="AI345" s="215"/>
      <c r="AK345" s="215"/>
    </row>
    <row r="346" spans="2:37" s="121" customFormat="1">
      <c r="B346" s="122"/>
      <c r="C346" s="122"/>
      <c r="E346" s="123"/>
      <c r="F346" s="123"/>
      <c r="G346" s="123"/>
      <c r="S346" s="215"/>
      <c r="U346" s="215"/>
      <c r="W346" s="215"/>
      <c r="Y346" s="215"/>
      <c r="AA346" s="215"/>
      <c r="AC346" s="215"/>
      <c r="AE346" s="215"/>
      <c r="AG346" s="215"/>
      <c r="AI346" s="215"/>
      <c r="AK346" s="215"/>
    </row>
    <row r="347" spans="2:37" s="121" customFormat="1">
      <c r="B347" s="122"/>
      <c r="C347" s="122"/>
      <c r="E347" s="123"/>
      <c r="F347" s="123"/>
      <c r="G347" s="123"/>
      <c r="S347" s="215"/>
      <c r="U347" s="215"/>
      <c r="W347" s="215"/>
      <c r="Y347" s="215"/>
      <c r="AA347" s="215"/>
      <c r="AC347" s="215"/>
      <c r="AE347" s="215"/>
      <c r="AG347" s="215"/>
      <c r="AI347" s="215"/>
      <c r="AK347" s="215"/>
    </row>
    <row r="348" spans="2:37" s="121" customFormat="1">
      <c r="B348" s="122"/>
      <c r="C348" s="122"/>
      <c r="E348" s="123"/>
      <c r="F348" s="123"/>
      <c r="G348" s="123"/>
      <c r="S348" s="215"/>
      <c r="U348" s="215"/>
      <c r="W348" s="215"/>
      <c r="Y348" s="215"/>
      <c r="AA348" s="215"/>
      <c r="AC348" s="215"/>
      <c r="AE348" s="215"/>
      <c r="AG348" s="215"/>
      <c r="AI348" s="215"/>
      <c r="AK348" s="215"/>
    </row>
    <row r="349" spans="2:37" s="121" customFormat="1">
      <c r="B349" s="122"/>
      <c r="C349" s="122"/>
      <c r="E349" s="123"/>
      <c r="F349" s="123"/>
      <c r="G349" s="123"/>
      <c r="S349" s="215"/>
      <c r="U349" s="215"/>
      <c r="W349" s="215"/>
      <c r="Y349" s="215"/>
      <c r="AA349" s="215"/>
      <c r="AC349" s="215"/>
      <c r="AE349" s="215"/>
      <c r="AG349" s="215"/>
      <c r="AI349" s="215"/>
      <c r="AK349" s="215"/>
    </row>
    <row r="350" spans="2:37" s="121" customFormat="1">
      <c r="B350" s="122"/>
      <c r="C350" s="122"/>
      <c r="E350" s="123"/>
      <c r="F350" s="123"/>
      <c r="G350" s="123"/>
      <c r="S350" s="215"/>
      <c r="U350" s="215"/>
      <c r="W350" s="215"/>
      <c r="Y350" s="215"/>
      <c r="AA350" s="215"/>
      <c r="AC350" s="215"/>
      <c r="AE350" s="215"/>
      <c r="AG350" s="215"/>
      <c r="AI350" s="215"/>
      <c r="AK350" s="215"/>
    </row>
    <row r="351" spans="2:37" s="121" customFormat="1">
      <c r="B351" s="122"/>
      <c r="C351" s="122"/>
      <c r="E351" s="123"/>
      <c r="F351" s="123"/>
      <c r="G351" s="123"/>
      <c r="S351" s="215"/>
      <c r="U351" s="215"/>
      <c r="W351" s="215"/>
      <c r="Y351" s="215"/>
      <c r="AA351" s="215"/>
      <c r="AC351" s="215"/>
      <c r="AE351" s="215"/>
      <c r="AG351" s="215"/>
      <c r="AI351" s="215"/>
      <c r="AK351" s="215"/>
    </row>
    <row r="352" spans="2:37" s="121" customFormat="1">
      <c r="B352" s="122"/>
      <c r="C352" s="122"/>
      <c r="E352" s="123"/>
      <c r="F352" s="123"/>
      <c r="G352" s="123"/>
      <c r="S352" s="215"/>
      <c r="U352" s="215"/>
      <c r="W352" s="215"/>
      <c r="Y352" s="215"/>
      <c r="AA352" s="215"/>
      <c r="AC352" s="215"/>
      <c r="AE352" s="215"/>
      <c r="AG352" s="215"/>
      <c r="AI352" s="215"/>
      <c r="AK352" s="215"/>
    </row>
    <row r="353" spans="2:37" s="121" customFormat="1">
      <c r="B353" s="122"/>
      <c r="C353" s="122"/>
      <c r="E353" s="123"/>
      <c r="F353" s="123"/>
      <c r="G353" s="123"/>
      <c r="S353" s="215"/>
      <c r="U353" s="215"/>
      <c r="W353" s="215"/>
      <c r="Y353" s="215"/>
      <c r="AA353" s="215"/>
      <c r="AC353" s="215"/>
      <c r="AE353" s="215"/>
      <c r="AG353" s="215"/>
      <c r="AI353" s="215"/>
      <c r="AK353" s="215"/>
    </row>
    <row r="354" spans="2:37" s="121" customFormat="1">
      <c r="B354" s="122"/>
      <c r="C354" s="122"/>
      <c r="E354" s="123"/>
      <c r="F354" s="123"/>
      <c r="G354" s="123"/>
      <c r="S354" s="215"/>
      <c r="U354" s="215"/>
      <c r="W354" s="215"/>
      <c r="Y354" s="215"/>
      <c r="AA354" s="215"/>
      <c r="AC354" s="215"/>
      <c r="AE354" s="215"/>
      <c r="AG354" s="215"/>
      <c r="AI354" s="215"/>
      <c r="AK354" s="215"/>
    </row>
    <row r="355" spans="2:37" s="121" customFormat="1">
      <c r="B355" s="122"/>
      <c r="C355" s="122"/>
      <c r="E355" s="123"/>
      <c r="F355" s="123"/>
      <c r="G355" s="123"/>
      <c r="S355" s="215"/>
      <c r="U355" s="215"/>
      <c r="W355" s="215"/>
      <c r="Y355" s="215"/>
      <c r="AA355" s="215"/>
      <c r="AC355" s="215"/>
      <c r="AE355" s="215"/>
      <c r="AG355" s="215"/>
      <c r="AI355" s="215"/>
      <c r="AK355" s="215"/>
    </row>
    <row r="356" spans="2:37" s="121" customFormat="1">
      <c r="B356" s="122"/>
      <c r="C356" s="122"/>
      <c r="E356" s="123"/>
      <c r="F356" s="123"/>
      <c r="G356" s="123"/>
      <c r="S356" s="215"/>
      <c r="U356" s="215"/>
      <c r="W356" s="215"/>
      <c r="Y356" s="215"/>
      <c r="AA356" s="215"/>
      <c r="AC356" s="215"/>
      <c r="AE356" s="215"/>
      <c r="AG356" s="215"/>
      <c r="AI356" s="215"/>
      <c r="AK356" s="215"/>
    </row>
    <row r="357" spans="2:37" s="121" customFormat="1">
      <c r="B357" s="122"/>
      <c r="C357" s="122"/>
      <c r="E357" s="123"/>
      <c r="F357" s="123"/>
      <c r="G357" s="123"/>
      <c r="S357" s="215"/>
      <c r="U357" s="215"/>
      <c r="W357" s="215"/>
      <c r="Y357" s="215"/>
      <c r="AA357" s="215"/>
      <c r="AC357" s="215"/>
      <c r="AE357" s="215"/>
      <c r="AG357" s="215"/>
      <c r="AI357" s="215"/>
      <c r="AK357" s="215"/>
    </row>
    <row r="358" spans="2:37" s="121" customFormat="1">
      <c r="B358" s="122"/>
      <c r="C358" s="122"/>
      <c r="E358" s="123"/>
      <c r="F358" s="123"/>
      <c r="G358" s="123"/>
      <c r="S358" s="215"/>
      <c r="U358" s="215"/>
      <c r="W358" s="215"/>
      <c r="Y358" s="215"/>
      <c r="AA358" s="215"/>
      <c r="AC358" s="215"/>
      <c r="AE358" s="215"/>
      <c r="AG358" s="215"/>
      <c r="AI358" s="215"/>
      <c r="AK358" s="215"/>
    </row>
    <row r="359" spans="2:37" s="121" customFormat="1">
      <c r="B359" s="122"/>
      <c r="C359" s="122"/>
      <c r="E359" s="123"/>
      <c r="F359" s="123"/>
      <c r="G359" s="123"/>
      <c r="S359" s="215"/>
      <c r="U359" s="215"/>
      <c r="W359" s="215"/>
      <c r="Y359" s="215"/>
      <c r="AA359" s="215"/>
      <c r="AC359" s="215"/>
      <c r="AE359" s="215"/>
      <c r="AG359" s="215"/>
      <c r="AI359" s="215"/>
      <c r="AK359" s="215"/>
    </row>
    <row r="360" spans="2:37" s="121" customFormat="1">
      <c r="B360" s="122"/>
      <c r="C360" s="122"/>
      <c r="E360" s="123"/>
      <c r="F360" s="123"/>
      <c r="G360" s="123"/>
      <c r="S360" s="215"/>
      <c r="U360" s="215"/>
      <c r="W360" s="215"/>
      <c r="Y360" s="215"/>
      <c r="AA360" s="215"/>
      <c r="AC360" s="215"/>
      <c r="AE360" s="215"/>
      <c r="AG360" s="215"/>
      <c r="AI360" s="215"/>
      <c r="AK360" s="215"/>
    </row>
    <row r="361" spans="2:37" s="121" customFormat="1">
      <c r="B361" s="122"/>
      <c r="C361" s="122"/>
      <c r="E361" s="123"/>
      <c r="F361" s="123"/>
      <c r="G361" s="123"/>
      <c r="S361" s="215"/>
      <c r="U361" s="215"/>
      <c r="W361" s="215"/>
      <c r="Y361" s="215"/>
      <c r="AA361" s="215"/>
      <c r="AC361" s="215"/>
      <c r="AE361" s="215"/>
      <c r="AG361" s="215"/>
      <c r="AI361" s="215"/>
      <c r="AK361" s="215"/>
    </row>
    <row r="362" spans="2:37" s="121" customFormat="1">
      <c r="B362" s="122"/>
      <c r="C362" s="122"/>
      <c r="E362" s="123"/>
      <c r="F362" s="123"/>
      <c r="G362" s="123"/>
      <c r="S362" s="215"/>
      <c r="U362" s="215"/>
      <c r="W362" s="215"/>
      <c r="Y362" s="215"/>
      <c r="AA362" s="215"/>
      <c r="AC362" s="215"/>
      <c r="AE362" s="215"/>
      <c r="AG362" s="215"/>
      <c r="AI362" s="215"/>
      <c r="AK362" s="215"/>
    </row>
    <row r="363" spans="2:37" s="121" customFormat="1">
      <c r="B363" s="122"/>
      <c r="C363" s="122"/>
      <c r="E363" s="123"/>
      <c r="F363" s="123"/>
      <c r="G363" s="123"/>
      <c r="S363" s="215"/>
      <c r="U363" s="215"/>
      <c r="W363" s="215"/>
      <c r="Y363" s="215"/>
      <c r="AA363" s="215"/>
      <c r="AC363" s="215"/>
      <c r="AE363" s="215"/>
      <c r="AG363" s="215"/>
      <c r="AI363" s="215"/>
      <c r="AK363" s="215"/>
    </row>
    <row r="364" spans="2:37" s="121" customFormat="1">
      <c r="B364" s="122"/>
      <c r="C364" s="122"/>
      <c r="E364" s="123"/>
      <c r="F364" s="123"/>
      <c r="G364" s="123"/>
      <c r="S364" s="215"/>
      <c r="U364" s="215"/>
      <c r="W364" s="215"/>
      <c r="Y364" s="215"/>
      <c r="AA364" s="215"/>
      <c r="AC364" s="215"/>
      <c r="AE364" s="215"/>
      <c r="AG364" s="215"/>
      <c r="AI364" s="215"/>
      <c r="AK364" s="215"/>
    </row>
    <row r="365" spans="2:37" s="121" customFormat="1">
      <c r="B365" s="122"/>
      <c r="C365" s="122"/>
      <c r="E365" s="123"/>
      <c r="F365" s="123"/>
      <c r="G365" s="123"/>
      <c r="S365" s="215"/>
      <c r="U365" s="215"/>
      <c r="W365" s="215"/>
      <c r="Y365" s="215"/>
      <c r="AA365" s="215"/>
      <c r="AC365" s="215"/>
      <c r="AE365" s="215"/>
      <c r="AG365" s="215"/>
      <c r="AI365" s="215"/>
      <c r="AK365" s="215"/>
    </row>
    <row r="366" spans="2:37" s="121" customFormat="1">
      <c r="B366" s="122"/>
      <c r="C366" s="122"/>
      <c r="E366" s="123"/>
      <c r="F366" s="123"/>
      <c r="G366" s="123"/>
      <c r="S366" s="215"/>
      <c r="U366" s="215"/>
      <c r="W366" s="215"/>
      <c r="Y366" s="215"/>
      <c r="AA366" s="215"/>
      <c r="AC366" s="215"/>
      <c r="AE366" s="215"/>
      <c r="AG366" s="215"/>
      <c r="AI366" s="215"/>
      <c r="AK366" s="215"/>
    </row>
    <row r="367" spans="2:37" s="121" customFormat="1">
      <c r="B367" s="122"/>
      <c r="C367" s="122"/>
      <c r="E367" s="123"/>
      <c r="F367" s="123"/>
      <c r="G367" s="123"/>
      <c r="S367" s="215"/>
      <c r="U367" s="215"/>
      <c r="W367" s="215"/>
      <c r="Y367" s="215"/>
      <c r="AA367" s="215"/>
      <c r="AC367" s="215"/>
      <c r="AE367" s="215"/>
      <c r="AG367" s="215"/>
      <c r="AI367" s="215"/>
      <c r="AK367" s="215"/>
    </row>
    <row r="368" spans="2:37" s="121" customFormat="1">
      <c r="B368" s="122"/>
      <c r="C368" s="122"/>
      <c r="E368" s="123"/>
      <c r="F368" s="123"/>
      <c r="G368" s="123"/>
      <c r="S368" s="215"/>
      <c r="U368" s="215"/>
      <c r="W368" s="215"/>
      <c r="Y368" s="215"/>
      <c r="AA368" s="215"/>
      <c r="AC368" s="215"/>
      <c r="AE368" s="215"/>
      <c r="AG368" s="215"/>
      <c r="AI368" s="215"/>
      <c r="AK368" s="215"/>
    </row>
    <row r="369" spans="2:37" s="121" customFormat="1">
      <c r="B369" s="122"/>
      <c r="C369" s="122"/>
      <c r="E369" s="123"/>
      <c r="F369" s="123"/>
      <c r="G369" s="123"/>
      <c r="S369" s="215"/>
      <c r="U369" s="215"/>
      <c r="W369" s="215"/>
      <c r="Y369" s="215"/>
      <c r="AA369" s="215"/>
      <c r="AC369" s="215"/>
      <c r="AE369" s="215"/>
      <c r="AG369" s="215"/>
      <c r="AI369" s="215"/>
      <c r="AK369" s="215"/>
    </row>
    <row r="370" spans="2:37" s="121" customFormat="1">
      <c r="B370" s="122"/>
      <c r="C370" s="122"/>
      <c r="E370" s="123"/>
      <c r="F370" s="123"/>
      <c r="G370" s="123"/>
      <c r="S370" s="215"/>
      <c r="U370" s="215"/>
      <c r="W370" s="215"/>
      <c r="Y370" s="215"/>
      <c r="AA370" s="215"/>
      <c r="AC370" s="215"/>
      <c r="AE370" s="215"/>
      <c r="AG370" s="215"/>
      <c r="AI370" s="215"/>
      <c r="AK370" s="215"/>
    </row>
  </sheetData>
  <pageMargins left="0.5" right="0.5" top="1" bottom="1" header="0.5" footer="0.5"/>
  <pageSetup paperSize="3" scale="3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FF00"/>
  </sheetPr>
  <dimension ref="A1:CK424"/>
  <sheetViews>
    <sheetView topLeftCell="AQ1" zoomScale="82" zoomScaleNormal="82" workbookViewId="0">
      <selection activeCell="AW21" sqref="AW21"/>
    </sheetView>
  </sheetViews>
  <sheetFormatPr defaultRowHeight="15"/>
  <cols>
    <col min="1" max="1" width="6.42578125" style="4" customWidth="1"/>
    <col min="2" max="2" width="9.140625" style="4" customWidth="1"/>
    <col min="3" max="32" width="8.7109375" style="4" customWidth="1"/>
    <col min="33" max="33" width="9.140625" style="125"/>
    <col min="34" max="34" width="9.140625" style="4"/>
    <col min="35" max="35" width="16.7109375" style="4" customWidth="1"/>
    <col min="36" max="42" width="8.7109375" style="4" customWidth="1"/>
    <col min="43" max="43" width="5.140625" style="125" customWidth="1"/>
    <col min="44" max="44" width="13.7109375" style="15" customWidth="1"/>
    <col min="45" max="45" width="19.140625" style="4" customWidth="1"/>
    <col min="46" max="46" width="20.5703125" style="4" customWidth="1"/>
    <col min="47" max="47" width="19.140625" style="4" customWidth="1"/>
    <col min="48" max="48" width="20.5703125" style="4" customWidth="1"/>
    <col min="49" max="49" width="19.140625" style="125" customWidth="1"/>
    <col min="50" max="50" width="20.5703125" style="125" customWidth="1"/>
    <col min="51" max="51" width="17.5703125" style="125" customWidth="1"/>
    <col min="52" max="52" width="7.5703125" style="125" customWidth="1"/>
    <col min="53" max="53" width="4.42578125" style="125" customWidth="1"/>
    <col min="54" max="89" width="9.140625" style="125"/>
    <col min="90" max="16384" width="9.140625" style="4"/>
  </cols>
  <sheetData>
    <row r="1" spans="1:57" ht="45.75" thickBot="1">
      <c r="A1" s="22" t="s">
        <v>481</v>
      </c>
      <c r="B1" s="21" t="s">
        <v>2</v>
      </c>
      <c r="C1" s="28" t="s">
        <v>485</v>
      </c>
      <c r="D1" s="29" t="s">
        <v>486</v>
      </c>
      <c r="E1" s="28" t="s">
        <v>487</v>
      </c>
      <c r="F1" s="29" t="s">
        <v>488</v>
      </c>
      <c r="G1" s="28" t="s">
        <v>489</v>
      </c>
      <c r="H1" s="29" t="s">
        <v>490</v>
      </c>
      <c r="I1" s="28" t="s">
        <v>485</v>
      </c>
      <c r="J1" s="29" t="s">
        <v>486</v>
      </c>
      <c r="K1" s="28" t="s">
        <v>487</v>
      </c>
      <c r="L1" s="29" t="s">
        <v>488</v>
      </c>
      <c r="M1" s="28" t="s">
        <v>489</v>
      </c>
      <c r="N1" s="29" t="s">
        <v>490</v>
      </c>
      <c r="O1" s="28" t="s">
        <v>485</v>
      </c>
      <c r="P1" s="29" t="s">
        <v>486</v>
      </c>
      <c r="Q1" s="28" t="s">
        <v>487</v>
      </c>
      <c r="R1" s="29" t="s">
        <v>488</v>
      </c>
      <c r="S1" s="28" t="s">
        <v>489</v>
      </c>
      <c r="T1" s="29" t="s">
        <v>490</v>
      </c>
      <c r="U1" s="28" t="s">
        <v>485</v>
      </c>
      <c r="V1" s="29" t="s">
        <v>486</v>
      </c>
      <c r="W1" s="28" t="s">
        <v>487</v>
      </c>
      <c r="X1" s="29" t="s">
        <v>488</v>
      </c>
      <c r="Y1" s="28" t="s">
        <v>489</v>
      </c>
      <c r="Z1" s="29" t="s">
        <v>490</v>
      </c>
      <c r="AA1" s="28" t="s">
        <v>485</v>
      </c>
      <c r="AB1" s="29" t="s">
        <v>486</v>
      </c>
      <c r="AC1" s="28" t="s">
        <v>487</v>
      </c>
      <c r="AD1" s="29" t="s">
        <v>488</v>
      </c>
      <c r="AE1" s="28" t="s">
        <v>489</v>
      </c>
      <c r="AF1" s="29" t="s">
        <v>490</v>
      </c>
      <c r="AG1" s="150"/>
      <c r="AH1" s="485" t="s">
        <v>481</v>
      </c>
      <c r="AI1" s="493" t="s">
        <v>12</v>
      </c>
      <c r="AJ1" s="489" t="s">
        <v>485</v>
      </c>
      <c r="AK1" s="486" t="s">
        <v>486</v>
      </c>
      <c r="AL1" s="487" t="s">
        <v>487</v>
      </c>
      <c r="AM1" s="486" t="s">
        <v>488</v>
      </c>
      <c r="AN1" s="487" t="s">
        <v>489</v>
      </c>
      <c r="AO1" s="490" t="s">
        <v>490</v>
      </c>
      <c r="AP1" s="494" t="s">
        <v>533</v>
      </c>
      <c r="AQ1" s="148"/>
      <c r="AR1" s="355" t="s">
        <v>723</v>
      </c>
      <c r="AS1" s="356"/>
      <c r="AT1" s="356"/>
      <c r="AU1" s="357"/>
      <c r="AV1" s="358"/>
      <c r="AW1" s="359"/>
      <c r="AX1" s="359"/>
      <c r="AY1" s="359"/>
      <c r="AZ1" s="358"/>
    </row>
    <row r="2" spans="1:57" ht="48" customHeight="1">
      <c r="A2" s="25">
        <v>1</v>
      </c>
      <c r="B2" s="26" t="s">
        <v>12</v>
      </c>
      <c r="C2" s="684" t="str">
        <f ca="1">IF(CELL("type",('Plot (1)'!$J$8))="b","N/A",'Plot (1)'!$J$8)</f>
        <v>N/A</v>
      </c>
      <c r="D2" s="685"/>
      <c r="E2" s="685"/>
      <c r="F2" s="685"/>
      <c r="G2" s="685"/>
      <c r="H2" s="686"/>
      <c r="I2" s="684" t="str">
        <f ca="1">IF(CELL("type",('Plot (1)'!$L$8))="b","N/A",'Plot (1)'!$L$8)</f>
        <v>N/A</v>
      </c>
      <c r="J2" s="685"/>
      <c r="K2" s="685"/>
      <c r="L2" s="685"/>
      <c r="M2" s="685"/>
      <c r="N2" s="686"/>
      <c r="O2" s="684" t="str">
        <f ca="1">IF(CELL("type",('Plot (1)'!$N$8))="b","N/A",'Plot (1)'!$N$8)</f>
        <v>N/A</v>
      </c>
      <c r="P2" s="685"/>
      <c r="Q2" s="685"/>
      <c r="R2" s="685"/>
      <c r="S2" s="685"/>
      <c r="T2" s="686"/>
      <c r="U2" s="684" t="str">
        <f ca="1">IF(CELL("type",('Plot (1)'!$P$8))="b","N/A",'Plot (1)'!$P$8)</f>
        <v>N/A</v>
      </c>
      <c r="V2" s="685"/>
      <c r="W2" s="685"/>
      <c r="X2" s="685"/>
      <c r="Y2" s="685"/>
      <c r="Z2" s="686"/>
      <c r="AA2" s="684" t="str">
        <f ca="1">IF(CELL("type",('Plot (1)'!$R$8))="b","N/A",'Plot (1)'!$R$8)</f>
        <v>N/A</v>
      </c>
      <c r="AB2" s="685"/>
      <c r="AC2" s="685"/>
      <c r="AD2" s="685"/>
      <c r="AE2" s="685"/>
      <c r="AF2" s="686"/>
      <c r="AG2" s="151"/>
      <c r="AH2" s="484">
        <v>1</v>
      </c>
      <c r="AI2" s="488" t="str">
        <f ca="1">+C2</f>
        <v>N/A</v>
      </c>
      <c r="AJ2" s="478">
        <f t="shared" ref="AJ2:AO2" si="0">+SUM(C3:C12)</f>
        <v>0</v>
      </c>
      <c r="AK2" s="491">
        <f t="shared" si="0"/>
        <v>0</v>
      </c>
      <c r="AL2" s="491">
        <f t="shared" si="0"/>
        <v>0</v>
      </c>
      <c r="AM2" s="491">
        <f t="shared" si="0"/>
        <v>0</v>
      </c>
      <c r="AN2" s="491">
        <f t="shared" si="0"/>
        <v>0</v>
      </c>
      <c r="AO2" s="478">
        <f t="shared" si="0"/>
        <v>0</v>
      </c>
      <c r="AP2" s="488">
        <f>SUM(AJ2:AO2)</f>
        <v>0</v>
      </c>
      <c r="AQ2" s="150"/>
      <c r="AR2"/>
      <c r="AS2" s="12" t="s">
        <v>484</v>
      </c>
      <c r="AT2"/>
      <c r="AU2"/>
      <c r="AV2"/>
      <c r="AW2"/>
      <c r="AX2"/>
      <c r="AY2"/>
      <c r="AZ2" s="211" t="s">
        <v>589</v>
      </c>
      <c r="BA2" s="154" t="s">
        <v>602</v>
      </c>
      <c r="BB2" s="154"/>
      <c r="BC2" s="155"/>
      <c r="BD2" s="155"/>
      <c r="BE2" s="155"/>
    </row>
    <row r="3" spans="1:57" ht="15.75" thickBot="1">
      <c r="A3" s="469">
        <v>1</v>
      </c>
      <c r="B3" s="468">
        <f>+'Plot (1)'!A$11</f>
        <v>0</v>
      </c>
      <c r="C3" s="474">
        <f>'Plot (1)'!J11</f>
        <v>0</v>
      </c>
      <c r="D3" s="468">
        <f>'Plot (1)'!K11</f>
        <v>0</v>
      </c>
      <c r="E3" s="474">
        <f>'Plot (1)'!J12</f>
        <v>0</v>
      </c>
      <c r="F3" s="468">
        <f>'Plot (1)'!K12</f>
        <v>0</v>
      </c>
      <c r="G3" s="474">
        <f>'Plot (1)'!J13</f>
        <v>0</v>
      </c>
      <c r="H3" s="468">
        <f>'Plot (1)'!K13</f>
        <v>0</v>
      </c>
      <c r="I3" s="474">
        <f>'Plot (1)'!L11</f>
        <v>0</v>
      </c>
      <c r="J3" s="468">
        <f>'Plot (1)'!M11</f>
        <v>0</v>
      </c>
      <c r="K3" s="474">
        <f>'Plot (1)'!L12</f>
        <v>0</v>
      </c>
      <c r="L3" s="468">
        <f>'Plot (1)'!M12</f>
        <v>0</v>
      </c>
      <c r="M3" s="474">
        <f>'Plot (1)'!L13</f>
        <v>0</v>
      </c>
      <c r="N3" s="468">
        <f>'Plot (1)'!M13</f>
        <v>0</v>
      </c>
      <c r="O3" s="474">
        <f>'Plot (1)'!N11</f>
        <v>0</v>
      </c>
      <c r="P3" s="468">
        <f>'Plot (1)'!O11</f>
        <v>0</v>
      </c>
      <c r="Q3" s="474">
        <f>'Plot (1)'!N12</f>
        <v>0</v>
      </c>
      <c r="R3" s="468">
        <f>'Plot (1)'!O12</f>
        <v>0</v>
      </c>
      <c r="S3" s="474">
        <f>'Plot (1)'!N13</f>
        <v>0</v>
      </c>
      <c r="T3" s="468">
        <f>'Plot (1)'!O13</f>
        <v>0</v>
      </c>
      <c r="U3" s="474">
        <f>'Plot (1)'!P11</f>
        <v>0</v>
      </c>
      <c r="V3" s="468">
        <f>'Plot (1)'!Q11</f>
        <v>0</v>
      </c>
      <c r="W3" s="474">
        <f>'Plot (1)'!P12</f>
        <v>0</v>
      </c>
      <c r="X3" s="468">
        <f>'Plot (1)'!Q12</f>
        <v>0</v>
      </c>
      <c r="Y3" s="474">
        <f>'Plot (1)'!P13</f>
        <v>0</v>
      </c>
      <c r="Z3" s="468">
        <f>'Plot (1)'!Q13</f>
        <v>0</v>
      </c>
      <c r="AA3" s="474">
        <f>'Plot (1)'!R11</f>
        <v>0</v>
      </c>
      <c r="AB3" s="468">
        <f>'Plot (1)'!S11</f>
        <v>0</v>
      </c>
      <c r="AC3" s="474">
        <f>'Plot (1)'!R12</f>
        <v>0</v>
      </c>
      <c r="AD3" s="468">
        <f>'Plot (1)'!S12</f>
        <v>0</v>
      </c>
      <c r="AE3" s="474">
        <f>'Plot (1)'!R13</f>
        <v>0</v>
      </c>
      <c r="AF3" s="468">
        <f>'Plot (1)'!S13</f>
        <v>0</v>
      </c>
      <c r="AG3" s="150"/>
      <c r="AH3" s="484">
        <v>1</v>
      </c>
      <c r="AI3" s="482" t="str">
        <f ca="1">+I2</f>
        <v>N/A</v>
      </c>
      <c r="AJ3" s="479">
        <f t="shared" ref="AJ3:AO3" si="1">+SUM(I3:I12)</f>
        <v>0</v>
      </c>
      <c r="AK3" s="475">
        <f t="shared" si="1"/>
        <v>0</v>
      </c>
      <c r="AL3" s="475">
        <f t="shared" si="1"/>
        <v>0</v>
      </c>
      <c r="AM3" s="475">
        <f t="shared" si="1"/>
        <v>0</v>
      </c>
      <c r="AN3" s="475">
        <f t="shared" si="1"/>
        <v>0</v>
      </c>
      <c r="AO3" s="475">
        <f t="shared" si="1"/>
        <v>0</v>
      </c>
      <c r="AP3" s="482">
        <f t="shared" ref="AP3:AP11" si="2">SUM(AJ3:AO3)</f>
        <v>0</v>
      </c>
      <c r="AR3" s="12" t="s">
        <v>478</v>
      </c>
      <c r="AS3" s="4" t="s">
        <v>491</v>
      </c>
      <c r="AT3" s="4" t="s">
        <v>492</v>
      </c>
      <c r="AU3" s="4" t="s">
        <v>493</v>
      </c>
      <c r="AV3" s="4" t="s">
        <v>494</v>
      </c>
      <c r="AW3" s="4" t="s">
        <v>495</v>
      </c>
      <c r="AX3" s="4" t="s">
        <v>496</v>
      </c>
      <c r="AY3" s="4" t="s">
        <v>588</v>
      </c>
      <c r="AZ3" s="211" t="s">
        <v>590</v>
      </c>
      <c r="BA3" s="155" t="s">
        <v>712</v>
      </c>
      <c r="BB3" s="155"/>
      <c r="BC3" s="155"/>
      <c r="BD3" s="155"/>
      <c r="BE3" s="155"/>
    </row>
    <row r="4" spans="1:57">
      <c r="A4" s="469">
        <v>1</v>
      </c>
      <c r="B4" s="468">
        <f>+'Plot (1)'!A$14</f>
        <v>0</v>
      </c>
      <c r="C4" s="474">
        <f>'Plot (1)'!J14</f>
        <v>0</v>
      </c>
      <c r="D4" s="468">
        <f>'Plot (1)'!K14</f>
        <v>0</v>
      </c>
      <c r="E4" s="474">
        <f>'Plot (1)'!J15</f>
        <v>0</v>
      </c>
      <c r="F4" s="468">
        <f>'Plot (1)'!K15</f>
        <v>0</v>
      </c>
      <c r="G4" s="474">
        <f>'Plot (1)'!J16</f>
        <v>0</v>
      </c>
      <c r="H4" s="468">
        <f>'Plot (1)'!K16</f>
        <v>0</v>
      </c>
      <c r="I4" s="474">
        <f>'Plot (1)'!L14</f>
        <v>0</v>
      </c>
      <c r="J4" s="468">
        <f>'Plot (1)'!M14</f>
        <v>0</v>
      </c>
      <c r="K4" s="474">
        <f>'Plot (1)'!L15</f>
        <v>0</v>
      </c>
      <c r="L4" s="468">
        <f>'Plot (1)'!M15</f>
        <v>0</v>
      </c>
      <c r="M4" s="474">
        <f>'Plot (1)'!L16</f>
        <v>0</v>
      </c>
      <c r="N4" s="468">
        <f>'Plot (1)'!M16</f>
        <v>0</v>
      </c>
      <c r="O4" s="474">
        <f>'Plot (1)'!N14</f>
        <v>0</v>
      </c>
      <c r="P4" s="468">
        <f>'Plot (1)'!O14</f>
        <v>0</v>
      </c>
      <c r="Q4" s="474">
        <f>'Plot (1)'!N15</f>
        <v>0</v>
      </c>
      <c r="R4" s="468">
        <f>'Plot (1)'!O15</f>
        <v>0</v>
      </c>
      <c r="S4" s="474">
        <f>'Plot (1)'!N16</f>
        <v>0</v>
      </c>
      <c r="T4" s="468">
        <f>'Plot (1)'!O16</f>
        <v>0</v>
      </c>
      <c r="U4" s="474">
        <f>'Plot (1)'!P14</f>
        <v>0</v>
      </c>
      <c r="V4" s="468">
        <f>'Plot (1)'!Q14</f>
        <v>0</v>
      </c>
      <c r="W4" s="474">
        <f>'Plot (1)'!P15</f>
        <v>0</v>
      </c>
      <c r="X4" s="468">
        <f>'Plot (1)'!Q15</f>
        <v>0</v>
      </c>
      <c r="Y4" s="474">
        <f>'Plot (1)'!P16</f>
        <v>0</v>
      </c>
      <c r="Z4" s="468">
        <f>'Plot (1)'!Q16</f>
        <v>0</v>
      </c>
      <c r="AA4" s="474">
        <f>'Plot (1)'!R14</f>
        <v>0</v>
      </c>
      <c r="AB4" s="468">
        <f>'Plot (1)'!S14</f>
        <v>0</v>
      </c>
      <c r="AC4" s="474">
        <f>'Plot (1)'!R15</f>
        <v>0</v>
      </c>
      <c r="AD4" s="468">
        <f>'Plot (1)'!S15</f>
        <v>0</v>
      </c>
      <c r="AE4" s="474">
        <f>'Plot (1)'!R16</f>
        <v>0</v>
      </c>
      <c r="AF4" s="468">
        <f>'Plot (1)'!S16</f>
        <v>0</v>
      </c>
      <c r="AG4" s="150"/>
      <c r="AH4" s="484">
        <v>1</v>
      </c>
      <c r="AI4" s="482" t="str">
        <f ca="1">+O2</f>
        <v>N/A</v>
      </c>
      <c r="AJ4" s="479">
        <f t="shared" ref="AJ4:AO4" si="3">+SUM(O3:O12)</f>
        <v>0</v>
      </c>
      <c r="AK4" s="475">
        <f t="shared" si="3"/>
        <v>0</v>
      </c>
      <c r="AL4" s="475">
        <f t="shared" si="3"/>
        <v>0</v>
      </c>
      <c r="AM4" s="475">
        <f t="shared" si="3"/>
        <v>0</v>
      </c>
      <c r="AN4" s="475">
        <f t="shared" si="3"/>
        <v>0</v>
      </c>
      <c r="AO4" s="475">
        <f t="shared" si="3"/>
        <v>0</v>
      </c>
      <c r="AP4" s="482">
        <f t="shared" si="2"/>
        <v>0</v>
      </c>
      <c r="AR4" s="13" t="s">
        <v>726</v>
      </c>
      <c r="AS4" s="473"/>
      <c r="AT4" s="473"/>
      <c r="AU4" s="473"/>
      <c r="AV4" s="473"/>
      <c r="AW4" s="473"/>
      <c r="AX4" s="473"/>
      <c r="AY4" s="473"/>
      <c r="AZ4" s="212">
        <f>SUM(AS4:AX4)</f>
        <v>0</v>
      </c>
      <c r="BA4" s="155" t="s">
        <v>713</v>
      </c>
      <c r="BB4" s="155"/>
      <c r="BC4" s="155"/>
      <c r="BD4" s="155"/>
      <c r="BE4" s="155"/>
    </row>
    <row r="5" spans="1:57">
      <c r="A5" s="469">
        <v>1</v>
      </c>
      <c r="B5" s="468">
        <f>+'Plot (1)'!A$17</f>
        <v>0</v>
      </c>
      <c r="C5" s="474">
        <f>'Plot (1)'!J17</f>
        <v>0</v>
      </c>
      <c r="D5" s="468">
        <f>'Plot (1)'!K17</f>
        <v>0</v>
      </c>
      <c r="E5" s="474">
        <f>'Plot (1)'!J18</f>
        <v>0</v>
      </c>
      <c r="F5" s="468">
        <f>'Plot (1)'!K18</f>
        <v>0</v>
      </c>
      <c r="G5" s="474">
        <f>'Plot (1)'!J19</f>
        <v>0</v>
      </c>
      <c r="H5" s="468">
        <f>'Plot (1)'!K19</f>
        <v>0</v>
      </c>
      <c r="I5" s="474">
        <f>'Plot (1)'!L17</f>
        <v>0</v>
      </c>
      <c r="J5" s="468">
        <f>'Plot (1)'!M17</f>
        <v>0</v>
      </c>
      <c r="K5" s="474">
        <f>'Plot (1)'!L18</f>
        <v>0</v>
      </c>
      <c r="L5" s="468">
        <f>'Plot (1)'!M18</f>
        <v>0</v>
      </c>
      <c r="M5" s="474">
        <f>'Plot (1)'!L19</f>
        <v>0</v>
      </c>
      <c r="N5" s="468">
        <f>'Plot (1)'!M19</f>
        <v>0</v>
      </c>
      <c r="O5" s="474">
        <f>'Plot (1)'!N17</f>
        <v>0</v>
      </c>
      <c r="P5" s="468">
        <f>'Plot (1)'!O17</f>
        <v>0</v>
      </c>
      <c r="Q5" s="474">
        <f>'Plot (1)'!N18</f>
        <v>0</v>
      </c>
      <c r="R5" s="468">
        <f>'Plot (1)'!O18</f>
        <v>0</v>
      </c>
      <c r="S5" s="474">
        <f>'Plot (1)'!N19</f>
        <v>0</v>
      </c>
      <c r="T5" s="468">
        <f>'Plot (1)'!O19</f>
        <v>0</v>
      </c>
      <c r="U5" s="474">
        <f>'Plot (1)'!P17</f>
        <v>0</v>
      </c>
      <c r="V5" s="468">
        <f>'Plot (1)'!Q17</f>
        <v>0</v>
      </c>
      <c r="W5" s="474">
        <f>'Plot (1)'!P18</f>
        <v>0</v>
      </c>
      <c r="X5" s="468">
        <f>'Plot (1)'!Q18</f>
        <v>0</v>
      </c>
      <c r="Y5" s="474">
        <f>'Plot (1)'!P19</f>
        <v>0</v>
      </c>
      <c r="Z5" s="468">
        <f>'Plot (1)'!Q19</f>
        <v>0</v>
      </c>
      <c r="AA5" s="474">
        <f>'Plot (1)'!R17</f>
        <v>0</v>
      </c>
      <c r="AB5" s="468">
        <f>'Plot (1)'!S17</f>
        <v>0</v>
      </c>
      <c r="AC5" s="474">
        <f>'Plot (1)'!R18</f>
        <v>0</v>
      </c>
      <c r="AD5" s="468">
        <f>'Plot (1)'!S18</f>
        <v>0</v>
      </c>
      <c r="AE5" s="474">
        <f>'Plot (1)'!R19</f>
        <v>0</v>
      </c>
      <c r="AF5" s="468">
        <f>'Plot (1)'!S19</f>
        <v>0</v>
      </c>
      <c r="AG5" s="150"/>
      <c r="AH5" s="484">
        <v>1</v>
      </c>
      <c r="AI5" s="482" t="str">
        <f ca="1">+U2</f>
        <v>N/A</v>
      </c>
      <c r="AJ5" s="479">
        <f t="shared" ref="AJ5:AO5" si="4">+SUM(U3:U12)</f>
        <v>0</v>
      </c>
      <c r="AK5" s="475">
        <f t="shared" si="4"/>
        <v>0</v>
      </c>
      <c r="AL5" s="475">
        <f t="shared" si="4"/>
        <v>0</v>
      </c>
      <c r="AM5" s="475">
        <f t="shared" si="4"/>
        <v>0</v>
      </c>
      <c r="AN5" s="475">
        <f t="shared" si="4"/>
        <v>0</v>
      </c>
      <c r="AO5" s="475">
        <f t="shared" si="4"/>
        <v>0</v>
      </c>
      <c r="AP5" s="482">
        <f t="shared" si="2"/>
        <v>0</v>
      </c>
      <c r="AR5" s="13" t="s">
        <v>727</v>
      </c>
      <c r="AS5" s="473">
        <v>0</v>
      </c>
      <c r="AT5" s="473">
        <v>0</v>
      </c>
      <c r="AU5" s="473">
        <v>0</v>
      </c>
      <c r="AV5" s="473">
        <v>0</v>
      </c>
      <c r="AW5" s="473">
        <v>0</v>
      </c>
      <c r="AX5" s="473">
        <v>0</v>
      </c>
      <c r="AY5" s="473">
        <v>0</v>
      </c>
      <c r="AZ5" s="152">
        <f>SUM(AS5:AX5)</f>
        <v>0</v>
      </c>
      <c r="BA5" s="155" t="s">
        <v>591</v>
      </c>
      <c r="BB5" s="155"/>
      <c r="BC5" s="155"/>
      <c r="BD5" s="155"/>
      <c r="BE5" s="155"/>
    </row>
    <row r="6" spans="1:57" ht="15.75" thickBot="1">
      <c r="A6" s="469">
        <v>1</v>
      </c>
      <c r="B6" s="468">
        <f>+'Plot (1)'!A$20</f>
        <v>0</v>
      </c>
      <c r="C6" s="474">
        <f>'Plot (1)'!J20</f>
        <v>0</v>
      </c>
      <c r="D6" s="468">
        <f>'Plot (1)'!K20</f>
        <v>0</v>
      </c>
      <c r="E6" s="474">
        <f>'Plot (1)'!J21</f>
        <v>0</v>
      </c>
      <c r="F6" s="468">
        <f>'Plot (1)'!K21</f>
        <v>0</v>
      </c>
      <c r="G6" s="474">
        <f>'Plot (1)'!J22</f>
        <v>0</v>
      </c>
      <c r="H6" s="468">
        <f>'Plot (1)'!K22</f>
        <v>0</v>
      </c>
      <c r="I6" s="474">
        <f>'Plot (1)'!L20</f>
        <v>0</v>
      </c>
      <c r="J6" s="468">
        <f>'Plot (1)'!M20</f>
        <v>0</v>
      </c>
      <c r="K6" s="474">
        <f>'Plot (1)'!L21</f>
        <v>0</v>
      </c>
      <c r="L6" s="468">
        <f>'Plot (1)'!M21</f>
        <v>0</v>
      </c>
      <c r="M6" s="474">
        <f>'Plot (1)'!L22</f>
        <v>0</v>
      </c>
      <c r="N6" s="468">
        <f>'Plot (1)'!M22</f>
        <v>0</v>
      </c>
      <c r="O6" s="474">
        <f>'Plot (1)'!N20</f>
        <v>0</v>
      </c>
      <c r="P6" s="468">
        <f>'Plot (1)'!O20</f>
        <v>0</v>
      </c>
      <c r="Q6" s="474">
        <f>'Plot (1)'!N21</f>
        <v>0</v>
      </c>
      <c r="R6" s="468">
        <f>'Plot (1)'!O21</f>
        <v>0</v>
      </c>
      <c r="S6" s="474">
        <f>'Plot (1)'!N22</f>
        <v>0</v>
      </c>
      <c r="T6" s="468">
        <f>'Plot (1)'!O22</f>
        <v>0</v>
      </c>
      <c r="U6" s="474">
        <f>'Plot (1)'!P20</f>
        <v>0</v>
      </c>
      <c r="V6" s="468">
        <f>'Plot (1)'!Q20</f>
        <v>0</v>
      </c>
      <c r="W6" s="474">
        <f>'Plot (1)'!P21</f>
        <v>0</v>
      </c>
      <c r="X6" s="468">
        <f>'Plot (1)'!Q21</f>
        <v>0</v>
      </c>
      <c r="Y6" s="474">
        <f>'Plot (1)'!P22</f>
        <v>0</v>
      </c>
      <c r="Z6" s="468">
        <f>'Plot (1)'!Q22</f>
        <v>0</v>
      </c>
      <c r="AA6" s="474">
        <f>'Plot (1)'!R20</f>
        <v>0</v>
      </c>
      <c r="AB6" s="468">
        <f>'Plot (1)'!S20</f>
        <v>0</v>
      </c>
      <c r="AC6" s="474">
        <f>'Plot (1)'!R21</f>
        <v>0</v>
      </c>
      <c r="AD6" s="468">
        <f>'Plot (1)'!S21</f>
        <v>0</v>
      </c>
      <c r="AE6" s="474">
        <f>'Plot (1)'!R22</f>
        <v>0</v>
      </c>
      <c r="AF6" s="468">
        <f>'Plot (1)'!S22</f>
        <v>0</v>
      </c>
      <c r="AG6" s="150"/>
      <c r="AH6" s="492">
        <v>1</v>
      </c>
      <c r="AI6" s="483" t="str">
        <f ca="1">+AA2</f>
        <v>N/A</v>
      </c>
      <c r="AJ6" s="480">
        <f t="shared" ref="AJ6:AO6" si="5">+SUM(AA3:AA12)</f>
        <v>0</v>
      </c>
      <c r="AK6" s="476">
        <f t="shared" si="5"/>
        <v>0</v>
      </c>
      <c r="AL6" s="476">
        <f t="shared" si="5"/>
        <v>0</v>
      </c>
      <c r="AM6" s="476">
        <f t="shared" si="5"/>
        <v>0</v>
      </c>
      <c r="AN6" s="476">
        <f t="shared" si="5"/>
        <v>0</v>
      </c>
      <c r="AO6" s="476">
        <f t="shared" si="5"/>
        <v>0</v>
      </c>
      <c r="AP6" s="483">
        <f t="shared" si="2"/>
        <v>0</v>
      </c>
      <c r="AR6"/>
      <c r="AS6"/>
      <c r="AT6"/>
      <c r="AU6"/>
      <c r="AV6"/>
      <c r="AW6"/>
      <c r="AX6"/>
      <c r="AY6"/>
      <c r="AZ6" s="152">
        <f>SUM(AS6:AX6)</f>
        <v>0</v>
      </c>
    </row>
    <row r="7" spans="1:57">
      <c r="A7" s="469">
        <v>1</v>
      </c>
      <c r="B7" s="468">
        <f>+'Plot (1)'!A$23</f>
        <v>0</v>
      </c>
      <c r="C7" s="474">
        <f>'Plot (1)'!J23</f>
        <v>0</v>
      </c>
      <c r="D7" s="468">
        <f>'Plot (1)'!K23</f>
        <v>0</v>
      </c>
      <c r="E7" s="474">
        <f>'Plot (1)'!J24</f>
        <v>0</v>
      </c>
      <c r="F7" s="468">
        <f>'Plot (1)'!K24</f>
        <v>0</v>
      </c>
      <c r="G7" s="474">
        <f>'Plot (1)'!J25</f>
        <v>0</v>
      </c>
      <c r="H7" s="468">
        <f>'Plot (1)'!K25</f>
        <v>0</v>
      </c>
      <c r="I7" s="474">
        <f>'Plot (1)'!L23</f>
        <v>0</v>
      </c>
      <c r="J7" s="468">
        <f>'Plot (1)'!M23</f>
        <v>0</v>
      </c>
      <c r="K7" s="474">
        <f>'Plot (1)'!L24</f>
        <v>0</v>
      </c>
      <c r="L7" s="468">
        <f>'Plot (1)'!M24</f>
        <v>0</v>
      </c>
      <c r="M7" s="474">
        <f>'Plot (1)'!L25</f>
        <v>0</v>
      </c>
      <c r="N7" s="468">
        <f>'Plot (1)'!M25</f>
        <v>0</v>
      </c>
      <c r="O7" s="474">
        <f>'Plot (1)'!N23</f>
        <v>0</v>
      </c>
      <c r="P7" s="468">
        <f>'Plot (1)'!O23</f>
        <v>0</v>
      </c>
      <c r="Q7" s="474">
        <f>'Plot (1)'!N24</f>
        <v>0</v>
      </c>
      <c r="R7" s="468">
        <f>'Plot (1)'!O24</f>
        <v>0</v>
      </c>
      <c r="S7" s="474">
        <f>'Plot (1)'!N25</f>
        <v>0</v>
      </c>
      <c r="T7" s="468">
        <f>'Plot (1)'!O25</f>
        <v>0</v>
      </c>
      <c r="U7" s="474">
        <f>'Plot (1)'!P23</f>
        <v>0</v>
      </c>
      <c r="V7" s="468">
        <f>'Plot (1)'!Q23</f>
        <v>0</v>
      </c>
      <c r="W7" s="474">
        <f>'Plot (1)'!P24</f>
        <v>0</v>
      </c>
      <c r="X7" s="468">
        <f>'Plot (1)'!Q24</f>
        <v>0</v>
      </c>
      <c r="Y7" s="474">
        <f>'Plot (1)'!P25</f>
        <v>0</v>
      </c>
      <c r="Z7" s="468">
        <f>'Plot (1)'!Q25</f>
        <v>0</v>
      </c>
      <c r="AA7" s="474">
        <f>'Plot (1)'!R23</f>
        <v>0</v>
      </c>
      <c r="AB7" s="468">
        <f>'Plot (1)'!S23</f>
        <v>0</v>
      </c>
      <c r="AC7" s="474">
        <f>'Plot (1)'!R24</f>
        <v>0</v>
      </c>
      <c r="AD7" s="468">
        <f>'Plot (1)'!S24</f>
        <v>0</v>
      </c>
      <c r="AE7" s="474">
        <f>'Plot (1)'!R25</f>
        <v>0</v>
      </c>
      <c r="AF7" s="468">
        <f>'Plot (1)'!S25</f>
        <v>0</v>
      </c>
      <c r="AG7" s="150"/>
      <c r="AH7" s="482">
        <v>2</v>
      </c>
      <c r="AI7" s="482" t="str">
        <f ca="1">+C13</f>
        <v>N/A</v>
      </c>
      <c r="AJ7" s="479">
        <f t="shared" ref="AJ7:AO7" si="6">+SUM(C14:C23)</f>
        <v>0</v>
      </c>
      <c r="AK7" s="475">
        <f t="shared" si="6"/>
        <v>0</v>
      </c>
      <c r="AL7" s="475">
        <f t="shared" si="6"/>
        <v>0</v>
      </c>
      <c r="AM7" s="475">
        <f t="shared" si="6"/>
        <v>0</v>
      </c>
      <c r="AN7" s="475">
        <f t="shared" si="6"/>
        <v>0</v>
      </c>
      <c r="AO7" s="475">
        <f t="shared" si="6"/>
        <v>0</v>
      </c>
      <c r="AP7" s="482">
        <f>SUM(AJ7:AO7)</f>
        <v>0</v>
      </c>
      <c r="AR7"/>
      <c r="AS7"/>
      <c r="AT7"/>
      <c r="AU7"/>
      <c r="AV7"/>
      <c r="AW7"/>
      <c r="AX7"/>
      <c r="AY7"/>
      <c r="AZ7" s="152">
        <f>SUM(AS7:AX7)</f>
        <v>0</v>
      </c>
    </row>
    <row r="8" spans="1:57">
      <c r="A8" s="469">
        <v>1</v>
      </c>
      <c r="B8" s="468">
        <f>+'Plot (1)'!A$26</f>
        <v>0</v>
      </c>
      <c r="C8" s="474">
        <f>'Plot (1)'!J26</f>
        <v>0</v>
      </c>
      <c r="D8" s="468">
        <f>'Plot (1)'!K26</f>
        <v>0</v>
      </c>
      <c r="E8" s="474">
        <f>'Plot (1)'!J27</f>
        <v>0</v>
      </c>
      <c r="F8" s="468">
        <f>'Plot (1)'!K27</f>
        <v>0</v>
      </c>
      <c r="G8" s="474">
        <f>'Plot (1)'!J28</f>
        <v>0</v>
      </c>
      <c r="H8" s="468">
        <f>'Plot (1)'!K28</f>
        <v>0</v>
      </c>
      <c r="I8" s="474">
        <f>'Plot (1)'!L26</f>
        <v>0</v>
      </c>
      <c r="J8" s="468">
        <f>'Plot (1)'!M26</f>
        <v>0</v>
      </c>
      <c r="K8" s="474">
        <f>'Plot (1)'!L27</f>
        <v>0</v>
      </c>
      <c r="L8" s="468">
        <f>'Plot (1)'!M27</f>
        <v>0</v>
      </c>
      <c r="M8" s="474">
        <f>'Plot (1)'!L28</f>
        <v>0</v>
      </c>
      <c r="N8" s="468">
        <f>'Plot (1)'!M28</f>
        <v>0</v>
      </c>
      <c r="O8" s="474">
        <f>'Plot (1)'!N26</f>
        <v>0</v>
      </c>
      <c r="P8" s="468">
        <f>'Plot (1)'!O26</f>
        <v>0</v>
      </c>
      <c r="Q8" s="474">
        <f>'Plot (1)'!N27</f>
        <v>0</v>
      </c>
      <c r="R8" s="468">
        <f>'Plot (1)'!O27</f>
        <v>0</v>
      </c>
      <c r="S8" s="474">
        <f>'Plot (1)'!N28</f>
        <v>0</v>
      </c>
      <c r="T8" s="468">
        <f>'Plot (1)'!O28</f>
        <v>0</v>
      </c>
      <c r="U8" s="474">
        <f>'Plot (1)'!P26</f>
        <v>0</v>
      </c>
      <c r="V8" s="468">
        <f>'Plot (1)'!Q26</f>
        <v>0</v>
      </c>
      <c r="W8" s="474">
        <f>'Plot (1)'!P27</f>
        <v>0</v>
      </c>
      <c r="X8" s="468">
        <f>'Plot (1)'!Q27</f>
        <v>0</v>
      </c>
      <c r="Y8" s="474">
        <f>'Plot (1)'!P28</f>
        <v>0</v>
      </c>
      <c r="Z8" s="468">
        <f>'Plot (1)'!Q28</f>
        <v>0</v>
      </c>
      <c r="AA8" s="474">
        <f>'Plot (1)'!R26</f>
        <v>0</v>
      </c>
      <c r="AB8" s="468">
        <f>'Plot (1)'!S26</f>
        <v>0</v>
      </c>
      <c r="AC8" s="474">
        <f>'Plot (1)'!R27</f>
        <v>0</v>
      </c>
      <c r="AD8" s="468">
        <f>'Plot (1)'!S27</f>
        <v>0</v>
      </c>
      <c r="AE8" s="474">
        <f>'Plot (1)'!R28</f>
        <v>0</v>
      </c>
      <c r="AF8" s="468">
        <f>'Plot (1)'!S28</f>
        <v>0</v>
      </c>
      <c r="AG8" s="150"/>
      <c r="AH8" s="482">
        <v>2</v>
      </c>
      <c r="AI8" s="482" t="str">
        <f ca="1">+I13</f>
        <v>N/A</v>
      </c>
      <c r="AJ8" s="479">
        <f t="shared" ref="AJ8:AO8" si="7">+SUM(I14:I23)</f>
        <v>0</v>
      </c>
      <c r="AK8" s="475">
        <f t="shared" si="7"/>
        <v>0</v>
      </c>
      <c r="AL8" s="475">
        <f t="shared" si="7"/>
        <v>0</v>
      </c>
      <c r="AM8" s="475">
        <f t="shared" si="7"/>
        <v>0</v>
      </c>
      <c r="AN8" s="475">
        <f t="shared" si="7"/>
        <v>0</v>
      </c>
      <c r="AO8" s="475">
        <f t="shared" si="7"/>
        <v>0</v>
      </c>
      <c r="AP8" s="482">
        <f t="shared" si="2"/>
        <v>0</v>
      </c>
      <c r="AR8"/>
      <c r="AS8"/>
      <c r="AT8"/>
      <c r="AU8"/>
      <c r="AV8"/>
      <c r="AW8"/>
      <c r="AX8"/>
      <c r="AY8"/>
      <c r="AZ8" s="152">
        <f>SUM(AS8:AX8)</f>
        <v>0</v>
      </c>
    </row>
    <row r="9" spans="1:57">
      <c r="A9" s="469">
        <v>1</v>
      </c>
      <c r="B9" s="468">
        <f>+'Plot (1)'!A$29</f>
        <v>0</v>
      </c>
      <c r="C9" s="474">
        <f>'Plot (1)'!J29</f>
        <v>0</v>
      </c>
      <c r="D9" s="468">
        <f>'Plot (1)'!K29</f>
        <v>0</v>
      </c>
      <c r="E9" s="474">
        <f>'Plot (1)'!J30</f>
        <v>0</v>
      </c>
      <c r="F9" s="468">
        <f>'Plot (1)'!K30</f>
        <v>0</v>
      </c>
      <c r="G9" s="474">
        <f>'Plot (1)'!J31</f>
        <v>0</v>
      </c>
      <c r="H9" s="468">
        <f>'Plot (1)'!K31</f>
        <v>0</v>
      </c>
      <c r="I9" s="474">
        <f>'Plot (1)'!L29</f>
        <v>0</v>
      </c>
      <c r="J9" s="468">
        <f>'Plot (1)'!M29</f>
        <v>0</v>
      </c>
      <c r="K9" s="474">
        <f>'Plot (1)'!L30</f>
        <v>0</v>
      </c>
      <c r="L9" s="468">
        <f>'Plot (1)'!M30</f>
        <v>0</v>
      </c>
      <c r="M9" s="474">
        <f>'Plot (1)'!L31</f>
        <v>0</v>
      </c>
      <c r="N9" s="468">
        <f>'Plot (1)'!M31</f>
        <v>0</v>
      </c>
      <c r="O9" s="474">
        <f>'Plot (1)'!N29</f>
        <v>0</v>
      </c>
      <c r="P9" s="468">
        <f>'Plot (1)'!O29</f>
        <v>0</v>
      </c>
      <c r="Q9" s="474">
        <f>'Plot (1)'!N30</f>
        <v>0</v>
      </c>
      <c r="R9" s="468">
        <f>'Plot (1)'!O30</f>
        <v>0</v>
      </c>
      <c r="S9" s="474">
        <f>'Plot (1)'!N31</f>
        <v>0</v>
      </c>
      <c r="T9" s="468">
        <f>'Plot (1)'!O31</f>
        <v>0</v>
      </c>
      <c r="U9" s="474">
        <f>'Plot (1)'!P29</f>
        <v>0</v>
      </c>
      <c r="V9" s="468">
        <f>'Plot (1)'!Q29</f>
        <v>0</v>
      </c>
      <c r="W9" s="474">
        <f>'Plot (1)'!P30</f>
        <v>0</v>
      </c>
      <c r="X9" s="468">
        <f>'Plot (1)'!Q30</f>
        <v>0</v>
      </c>
      <c r="Y9" s="474">
        <f>'Plot (1)'!P31</f>
        <v>0</v>
      </c>
      <c r="Z9" s="468">
        <f>'Plot (1)'!Q31</f>
        <v>0</v>
      </c>
      <c r="AA9" s="474">
        <f>'Plot (1)'!R29</f>
        <v>0</v>
      </c>
      <c r="AB9" s="468">
        <f>'Plot (1)'!S29</f>
        <v>0</v>
      </c>
      <c r="AC9" s="474">
        <f>'Plot (1)'!R30</f>
        <v>0</v>
      </c>
      <c r="AD9" s="468">
        <f>'Plot (1)'!S30</f>
        <v>0</v>
      </c>
      <c r="AE9" s="474">
        <f>'Plot (1)'!R31</f>
        <v>0</v>
      </c>
      <c r="AF9" s="468">
        <f>'Plot (1)'!S31</f>
        <v>0</v>
      </c>
      <c r="AG9" s="150"/>
      <c r="AH9" s="482">
        <v>2</v>
      </c>
      <c r="AI9" s="482" t="str">
        <f ca="1">+O13</f>
        <v>N/A</v>
      </c>
      <c r="AJ9" s="479">
        <f t="shared" ref="AJ9:AO9" si="8">+SUM(O14:O23)</f>
        <v>0</v>
      </c>
      <c r="AK9" s="475">
        <f t="shared" si="8"/>
        <v>0</v>
      </c>
      <c r="AL9" s="475">
        <f t="shared" si="8"/>
        <v>0</v>
      </c>
      <c r="AM9" s="475">
        <f t="shared" si="8"/>
        <v>0</v>
      </c>
      <c r="AN9" s="475">
        <f t="shared" si="8"/>
        <v>0</v>
      </c>
      <c r="AO9" s="475">
        <f t="shared" si="8"/>
        <v>0</v>
      </c>
      <c r="AP9" s="482">
        <f t="shared" si="2"/>
        <v>0</v>
      </c>
      <c r="AR9"/>
      <c r="AS9"/>
      <c r="AT9"/>
      <c r="AU9"/>
      <c r="AV9"/>
      <c r="AW9"/>
      <c r="AX9"/>
      <c r="AY9"/>
      <c r="AZ9" s="152">
        <f t="shared" ref="AZ9:AZ16" si="9">SUM(AS9:AX9)</f>
        <v>0</v>
      </c>
      <c r="BA9" s="149"/>
    </row>
    <row r="10" spans="1:57">
      <c r="A10" s="469">
        <v>1</v>
      </c>
      <c r="B10" s="468">
        <f>+'Plot (1)'!A$32</f>
        <v>0</v>
      </c>
      <c r="C10" s="474">
        <f>'Plot (1)'!J32</f>
        <v>0</v>
      </c>
      <c r="D10" s="468">
        <f>'Plot (1)'!K32</f>
        <v>0</v>
      </c>
      <c r="E10" s="474">
        <f>'Plot (1)'!J33</f>
        <v>0</v>
      </c>
      <c r="F10" s="468">
        <f>'Plot (1)'!K33</f>
        <v>0</v>
      </c>
      <c r="G10" s="474">
        <f>'Plot (1)'!J34</f>
        <v>0</v>
      </c>
      <c r="H10" s="468">
        <f>'Plot (1)'!K34</f>
        <v>0</v>
      </c>
      <c r="I10" s="474">
        <f>'Plot (1)'!L32</f>
        <v>0</v>
      </c>
      <c r="J10" s="468">
        <f>'Plot (1)'!M32</f>
        <v>0</v>
      </c>
      <c r="K10" s="474">
        <f>'Plot (1)'!L33</f>
        <v>0</v>
      </c>
      <c r="L10" s="468">
        <f>'Plot (1)'!M33</f>
        <v>0</v>
      </c>
      <c r="M10" s="474">
        <f>'Plot (1)'!L34</f>
        <v>0</v>
      </c>
      <c r="N10" s="468">
        <f>'Plot (1)'!M34</f>
        <v>0</v>
      </c>
      <c r="O10" s="474">
        <f>'Plot (1)'!N32</f>
        <v>0</v>
      </c>
      <c r="P10" s="468">
        <f>'Plot (1)'!O32</f>
        <v>0</v>
      </c>
      <c r="Q10" s="474">
        <f>'Plot (1)'!N33</f>
        <v>0</v>
      </c>
      <c r="R10" s="468">
        <f>'Plot (1)'!O33</f>
        <v>0</v>
      </c>
      <c r="S10" s="474">
        <f>'Plot (1)'!N34</f>
        <v>0</v>
      </c>
      <c r="T10" s="468">
        <f>'Plot (1)'!O34</f>
        <v>0</v>
      </c>
      <c r="U10" s="474">
        <f>'Plot (1)'!P32</f>
        <v>0</v>
      </c>
      <c r="V10" s="468">
        <f>'Plot (1)'!Q32</f>
        <v>0</v>
      </c>
      <c r="W10" s="474">
        <f>'Plot (1)'!P33</f>
        <v>0</v>
      </c>
      <c r="X10" s="468">
        <f>'Plot (1)'!Q33</f>
        <v>0</v>
      </c>
      <c r="Y10" s="474">
        <f>'Plot (1)'!P34</f>
        <v>0</v>
      </c>
      <c r="Z10" s="468">
        <f>'Plot (1)'!Q34</f>
        <v>0</v>
      </c>
      <c r="AA10" s="474">
        <f>'Plot (1)'!R32</f>
        <v>0</v>
      </c>
      <c r="AB10" s="468">
        <f>'Plot (1)'!S32</f>
        <v>0</v>
      </c>
      <c r="AC10" s="474">
        <f>'Plot (1)'!R33</f>
        <v>0</v>
      </c>
      <c r="AD10" s="468">
        <f>'Plot (1)'!S33</f>
        <v>0</v>
      </c>
      <c r="AE10" s="474">
        <f>'Plot (1)'!R34</f>
        <v>0</v>
      </c>
      <c r="AF10" s="468">
        <f>'Plot (1)'!S34</f>
        <v>0</v>
      </c>
      <c r="AG10" s="150"/>
      <c r="AH10" s="482">
        <v>2</v>
      </c>
      <c r="AI10" s="482" t="str">
        <f ca="1">+U13</f>
        <v>N/A</v>
      </c>
      <c r="AJ10" s="479">
        <f t="shared" ref="AJ10:AO10" si="10">+SUM(U14:U23)</f>
        <v>0</v>
      </c>
      <c r="AK10" s="475">
        <f t="shared" si="10"/>
        <v>0</v>
      </c>
      <c r="AL10" s="475">
        <f t="shared" si="10"/>
        <v>0</v>
      </c>
      <c r="AM10" s="475">
        <f t="shared" si="10"/>
        <v>0</v>
      </c>
      <c r="AN10" s="475">
        <f t="shared" si="10"/>
        <v>0</v>
      </c>
      <c r="AO10" s="475">
        <f t="shared" si="10"/>
        <v>0</v>
      </c>
      <c r="AP10" s="482">
        <f t="shared" si="2"/>
        <v>0</v>
      </c>
      <c r="AR10"/>
      <c r="AS10"/>
      <c r="AT10"/>
      <c r="AU10"/>
      <c r="AV10"/>
      <c r="AW10"/>
      <c r="AX10"/>
      <c r="AY10"/>
      <c r="AZ10" s="152">
        <f t="shared" si="9"/>
        <v>0</v>
      </c>
      <c r="BA10" s="149"/>
    </row>
    <row r="11" spans="1:57" ht="15.75" thickBot="1">
      <c r="A11" s="469">
        <v>1</v>
      </c>
      <c r="B11" s="468">
        <f>+'Plot (1)'!A$35</f>
        <v>0</v>
      </c>
      <c r="C11" s="474">
        <f>'Plot (1)'!J35</f>
        <v>0</v>
      </c>
      <c r="D11" s="468">
        <f>'Plot (1)'!K35</f>
        <v>0</v>
      </c>
      <c r="E11" s="474">
        <f>'Plot (1)'!J36</f>
        <v>0</v>
      </c>
      <c r="F11" s="468">
        <f>'Plot (1)'!K36</f>
        <v>0</v>
      </c>
      <c r="G11" s="474">
        <f>'Plot (1)'!J37</f>
        <v>0</v>
      </c>
      <c r="H11" s="468">
        <f>'Plot (1)'!K37</f>
        <v>0</v>
      </c>
      <c r="I11" s="474">
        <f>'Plot (1)'!L35</f>
        <v>0</v>
      </c>
      <c r="J11" s="468">
        <f>'Plot (1)'!M35</f>
        <v>0</v>
      </c>
      <c r="K11" s="474">
        <f>'Plot (1)'!L36</f>
        <v>0</v>
      </c>
      <c r="L11" s="468">
        <f>'Plot (1)'!M36</f>
        <v>0</v>
      </c>
      <c r="M11" s="474">
        <f>'Plot (1)'!L37</f>
        <v>0</v>
      </c>
      <c r="N11" s="468">
        <f>'Plot (1)'!M37</f>
        <v>0</v>
      </c>
      <c r="O11" s="474">
        <f>'Plot (1)'!N35</f>
        <v>0</v>
      </c>
      <c r="P11" s="468">
        <f>'Plot (1)'!O35</f>
        <v>0</v>
      </c>
      <c r="Q11" s="474">
        <f>'Plot (1)'!N36</f>
        <v>0</v>
      </c>
      <c r="R11" s="468">
        <f>'Plot (1)'!O36</f>
        <v>0</v>
      </c>
      <c r="S11" s="474">
        <f>'Plot (1)'!N37</f>
        <v>0</v>
      </c>
      <c r="T11" s="468">
        <f>'Plot (1)'!O37</f>
        <v>0</v>
      </c>
      <c r="U11" s="474">
        <f>'Plot (1)'!P35</f>
        <v>0</v>
      </c>
      <c r="V11" s="468">
        <f>'Plot (1)'!Q35</f>
        <v>0</v>
      </c>
      <c r="W11" s="474">
        <f>'Plot (1)'!P36</f>
        <v>0</v>
      </c>
      <c r="X11" s="468">
        <f>'Plot (1)'!Q36</f>
        <v>0</v>
      </c>
      <c r="Y11" s="474">
        <f>'Plot (1)'!P37</f>
        <v>0</v>
      </c>
      <c r="Z11" s="468">
        <f>'Plot (1)'!Q37</f>
        <v>0</v>
      </c>
      <c r="AA11" s="474">
        <f>'Plot (1)'!R35</f>
        <v>0</v>
      </c>
      <c r="AB11" s="468">
        <f>'Plot (1)'!S35</f>
        <v>0</v>
      </c>
      <c r="AC11" s="474">
        <f>'Plot (1)'!R36</f>
        <v>0</v>
      </c>
      <c r="AD11" s="468">
        <f>'Plot (1)'!S36</f>
        <v>0</v>
      </c>
      <c r="AE11" s="474">
        <f>'Plot (1)'!R37</f>
        <v>0</v>
      </c>
      <c r="AF11" s="468">
        <f>'Plot (1)'!S37</f>
        <v>0</v>
      </c>
      <c r="AG11" s="150"/>
      <c r="AH11" s="483">
        <v>2</v>
      </c>
      <c r="AI11" s="483" t="str">
        <f ca="1">+AA13</f>
        <v>N/A</v>
      </c>
      <c r="AJ11" s="480">
        <f t="shared" ref="AJ11:AO11" si="11">+SUM(AA14:AA23)</f>
        <v>0</v>
      </c>
      <c r="AK11" s="476">
        <f t="shared" si="11"/>
        <v>0</v>
      </c>
      <c r="AL11" s="476">
        <f t="shared" si="11"/>
        <v>0</v>
      </c>
      <c r="AM11" s="476">
        <f t="shared" si="11"/>
        <v>0</v>
      </c>
      <c r="AN11" s="476">
        <f t="shared" si="11"/>
        <v>0</v>
      </c>
      <c r="AO11" s="476">
        <f t="shared" si="11"/>
        <v>0</v>
      </c>
      <c r="AP11" s="483">
        <f t="shared" si="2"/>
        <v>0</v>
      </c>
      <c r="AR11"/>
      <c r="AS11"/>
      <c r="AT11"/>
      <c r="AU11"/>
      <c r="AV11"/>
      <c r="AW11"/>
      <c r="AX11"/>
      <c r="AY11"/>
      <c r="AZ11" s="152">
        <f t="shared" ref="AZ11" si="12">SUM(AS11:AX11)</f>
        <v>0</v>
      </c>
      <c r="BA11" s="149"/>
    </row>
    <row r="12" spans="1:57">
      <c r="A12" s="469">
        <v>1</v>
      </c>
      <c r="B12" s="468">
        <f>+'Plot (1)'!A$38</f>
        <v>0</v>
      </c>
      <c r="C12" s="474">
        <f>'Plot (1)'!J38</f>
        <v>0</v>
      </c>
      <c r="D12" s="468">
        <f>'Plot (1)'!K38</f>
        <v>0</v>
      </c>
      <c r="E12" s="474">
        <f>'Plot (1)'!J39</f>
        <v>0</v>
      </c>
      <c r="F12" s="468">
        <f>'Plot (1)'!K39</f>
        <v>0</v>
      </c>
      <c r="G12" s="474">
        <f>'Plot (1)'!J40</f>
        <v>0</v>
      </c>
      <c r="H12" s="468">
        <f>'Plot (1)'!K40</f>
        <v>0</v>
      </c>
      <c r="I12" s="474">
        <f>'Plot (1)'!L38</f>
        <v>0</v>
      </c>
      <c r="J12" s="468">
        <f>'Plot (1)'!M38</f>
        <v>0</v>
      </c>
      <c r="K12" s="474">
        <f>'Plot (1)'!L39</f>
        <v>0</v>
      </c>
      <c r="L12" s="468">
        <f>'Plot (1)'!M39</f>
        <v>0</v>
      </c>
      <c r="M12" s="474">
        <f>'Plot (1)'!L40</f>
        <v>0</v>
      </c>
      <c r="N12" s="468">
        <f>'Plot (1)'!M40</f>
        <v>0</v>
      </c>
      <c r="O12" s="474">
        <f>'Plot (1)'!N38</f>
        <v>0</v>
      </c>
      <c r="P12" s="468">
        <f>'Plot (1)'!O38</f>
        <v>0</v>
      </c>
      <c r="Q12" s="474">
        <f>'Plot (1)'!N39</f>
        <v>0</v>
      </c>
      <c r="R12" s="468">
        <f>'Plot (1)'!O39</f>
        <v>0</v>
      </c>
      <c r="S12" s="474">
        <f>'Plot (1)'!N40</f>
        <v>0</v>
      </c>
      <c r="T12" s="468">
        <f>'Plot (1)'!O40</f>
        <v>0</v>
      </c>
      <c r="U12" s="474">
        <f>'Plot (1)'!P38</f>
        <v>0</v>
      </c>
      <c r="V12" s="468">
        <f>'Plot (1)'!Q38</f>
        <v>0</v>
      </c>
      <c r="W12" s="474">
        <f>'Plot (1)'!P39</f>
        <v>0</v>
      </c>
      <c r="X12" s="468">
        <f>'Plot (1)'!Q39</f>
        <v>0</v>
      </c>
      <c r="Y12" s="474">
        <f>'Plot (1)'!P40</f>
        <v>0</v>
      </c>
      <c r="Z12" s="468">
        <f>'Plot (1)'!Q40</f>
        <v>0</v>
      </c>
      <c r="AA12" s="474">
        <f>'Plot (1)'!R38</f>
        <v>0</v>
      </c>
      <c r="AB12" s="468">
        <f>'Plot (1)'!S38</f>
        <v>0</v>
      </c>
      <c r="AC12" s="474">
        <f>'Plot (1)'!R39</f>
        <v>0</v>
      </c>
      <c r="AD12" s="468">
        <f>'Plot (1)'!S39</f>
        <v>0</v>
      </c>
      <c r="AE12" s="474">
        <f>'Plot (1)'!R40</f>
        <v>0</v>
      </c>
      <c r="AF12" s="468">
        <f>'Plot (1)'!S40</f>
        <v>0</v>
      </c>
      <c r="AG12" s="150"/>
      <c r="AH12" s="482">
        <v>3</v>
      </c>
      <c r="AI12" s="482" t="str">
        <f ca="1">+C24</f>
        <v>N/A</v>
      </c>
      <c r="AJ12" s="481">
        <f t="shared" ref="AJ12:AO12" si="13">+SUM(C25:C34)</f>
        <v>0</v>
      </c>
      <c r="AK12" s="477">
        <f t="shared" si="13"/>
        <v>0</v>
      </c>
      <c r="AL12" s="477">
        <f t="shared" si="13"/>
        <v>0</v>
      </c>
      <c r="AM12" s="477">
        <f t="shared" si="13"/>
        <v>0</v>
      </c>
      <c r="AN12" s="477">
        <f t="shared" si="13"/>
        <v>0</v>
      </c>
      <c r="AO12" s="477">
        <f t="shared" si="13"/>
        <v>0</v>
      </c>
      <c r="AP12" s="482">
        <f t="shared" ref="AP12:AP51" si="14">SUM(AJ12:AO12)</f>
        <v>0</v>
      </c>
      <c r="AR12"/>
      <c r="AS12"/>
      <c r="AT12"/>
      <c r="AU12"/>
      <c r="AV12"/>
      <c r="AW12"/>
      <c r="AX12"/>
      <c r="AY12"/>
      <c r="AZ12" s="152">
        <f t="shared" ref="AZ12" si="15">SUM(AS12:AX12)</f>
        <v>0</v>
      </c>
      <c r="BA12" s="149"/>
    </row>
    <row r="13" spans="1:57" ht="45" customHeight="1">
      <c r="A13" s="25">
        <v>2</v>
      </c>
      <c r="B13" s="26" t="s">
        <v>12</v>
      </c>
      <c r="C13" s="684" t="str">
        <f ca="1">IF(CELL("type",('Plot (2)'!$J$8))="b","N/A",'Plot (2)'!$J$8)</f>
        <v>N/A</v>
      </c>
      <c r="D13" s="685"/>
      <c r="E13" s="685"/>
      <c r="F13" s="685"/>
      <c r="G13" s="685"/>
      <c r="H13" s="686"/>
      <c r="I13" s="684" t="str">
        <f ca="1">IF(CELL("type",('Plot (2)'!$L$8))="b","N/A",'Plot (2)'!$L$8)</f>
        <v>N/A</v>
      </c>
      <c r="J13" s="685"/>
      <c r="K13" s="685"/>
      <c r="L13" s="685"/>
      <c r="M13" s="685"/>
      <c r="N13" s="686"/>
      <c r="O13" s="684" t="str">
        <f ca="1">IF(CELL("type",('Plot (2)'!$N$8))="b","N/A",'Plot (2)'!$N$8)</f>
        <v>N/A</v>
      </c>
      <c r="P13" s="685"/>
      <c r="Q13" s="685"/>
      <c r="R13" s="685"/>
      <c r="S13" s="685"/>
      <c r="T13" s="686"/>
      <c r="U13" s="684" t="str">
        <f ca="1">IF(CELL("type",('Plot (2)'!$P$8))="b","N/A",'Plot (2)'!$P$8)</f>
        <v>N/A</v>
      </c>
      <c r="V13" s="685"/>
      <c r="W13" s="685"/>
      <c r="X13" s="685"/>
      <c r="Y13" s="685"/>
      <c r="Z13" s="686"/>
      <c r="AA13" s="684" t="str">
        <f ca="1">IF(CELL("type",('Plot (2)'!$R$8))="b","N/A",'Plot (2)'!$R$8)</f>
        <v>N/A</v>
      </c>
      <c r="AB13" s="685"/>
      <c r="AC13" s="685"/>
      <c r="AD13" s="685"/>
      <c r="AE13" s="685"/>
      <c r="AF13" s="686"/>
      <c r="AG13" s="150"/>
      <c r="AH13" s="482">
        <v>3</v>
      </c>
      <c r="AI13" s="482" t="str">
        <f ca="1">+I24</f>
        <v>N/A</v>
      </c>
      <c r="AJ13" s="479">
        <f t="shared" ref="AJ13:AO13" si="16">+SUM(I25:I34)</f>
        <v>0</v>
      </c>
      <c r="AK13" s="475">
        <f t="shared" si="16"/>
        <v>0</v>
      </c>
      <c r="AL13" s="475">
        <f t="shared" si="16"/>
        <v>0</v>
      </c>
      <c r="AM13" s="475">
        <f t="shared" si="16"/>
        <v>0</v>
      </c>
      <c r="AN13" s="475">
        <f t="shared" si="16"/>
        <v>0</v>
      </c>
      <c r="AO13" s="475">
        <f t="shared" si="16"/>
        <v>0</v>
      </c>
      <c r="AP13" s="482">
        <f t="shared" si="14"/>
        <v>0</v>
      </c>
      <c r="AR13"/>
      <c r="AS13"/>
      <c r="AT13"/>
      <c r="AU13"/>
      <c r="AV13"/>
      <c r="AW13"/>
      <c r="AX13"/>
      <c r="AY13"/>
      <c r="AZ13" s="152">
        <f t="shared" si="9"/>
        <v>0</v>
      </c>
    </row>
    <row r="14" spans="1:57">
      <c r="A14" s="470">
        <v>2</v>
      </c>
      <c r="B14" s="468">
        <f>+'Plot (2)'!A$11</f>
        <v>0</v>
      </c>
      <c r="C14" s="474">
        <f>'Plot (2)'!$J$11</f>
        <v>0</v>
      </c>
      <c r="D14" s="468">
        <f>'Plot (2)'!$K$11</f>
        <v>0</v>
      </c>
      <c r="E14" s="474">
        <f>'Plot (2)'!$J$12</f>
        <v>0</v>
      </c>
      <c r="F14" s="468">
        <f>'Plot (2)'!$K$12</f>
        <v>0</v>
      </c>
      <c r="G14" s="474">
        <f>'Plot (2)'!$J$13</f>
        <v>0</v>
      </c>
      <c r="H14" s="468">
        <f>'Plot (2)'!$K$13</f>
        <v>0</v>
      </c>
      <c r="I14" s="474">
        <f>'Plot (2)'!$L$11</f>
        <v>0</v>
      </c>
      <c r="J14" s="468">
        <f>'Plot (2)'!$M$11</f>
        <v>0</v>
      </c>
      <c r="K14" s="474">
        <f>'Plot (2)'!$L$12</f>
        <v>0</v>
      </c>
      <c r="L14" s="468">
        <f>'Plot (2)'!$M$12</f>
        <v>0</v>
      </c>
      <c r="M14" s="474">
        <f>'Plot (2)'!$L$13</f>
        <v>0</v>
      </c>
      <c r="N14" s="468">
        <f>'Plot (2)'!$M$13</f>
        <v>0</v>
      </c>
      <c r="O14" s="474">
        <f>'Plot (2)'!$N$11</f>
        <v>0</v>
      </c>
      <c r="P14" s="468">
        <f>'Plot (2)'!$O$11</f>
        <v>0</v>
      </c>
      <c r="Q14" s="474">
        <f>'Plot (2)'!$N$12</f>
        <v>0</v>
      </c>
      <c r="R14" s="468">
        <f>'Plot (2)'!$O$12</f>
        <v>0</v>
      </c>
      <c r="S14" s="474">
        <f>'Plot (2)'!$N$13</f>
        <v>0</v>
      </c>
      <c r="T14" s="468">
        <f>'Plot (2)'!$O$13</f>
        <v>0</v>
      </c>
      <c r="U14" s="474">
        <f>'Plot (2)'!$P$11</f>
        <v>0</v>
      </c>
      <c r="V14" s="468">
        <f>'Plot (2)'!$Q$11</f>
        <v>0</v>
      </c>
      <c r="W14" s="474">
        <f>'Plot (2)'!$P$12</f>
        <v>0</v>
      </c>
      <c r="X14" s="468">
        <f>'Plot (2)'!$Q$12</f>
        <v>0</v>
      </c>
      <c r="Y14" s="474">
        <f>'Plot (2)'!$P$13</f>
        <v>0</v>
      </c>
      <c r="Z14" s="468">
        <f>'Plot (2)'!$Q$13</f>
        <v>0</v>
      </c>
      <c r="AA14" s="474">
        <f>'Plot (2)'!$R$11</f>
        <v>0</v>
      </c>
      <c r="AB14" s="468">
        <f>'Plot (2)'!$S$11</f>
        <v>0</v>
      </c>
      <c r="AC14" s="474">
        <f>'Plot (2)'!$R$12</f>
        <v>0</v>
      </c>
      <c r="AD14" s="468">
        <f>'Plot (2)'!$S$12</f>
        <v>0</v>
      </c>
      <c r="AE14" s="474">
        <f>'Plot (2)'!$R$13</f>
        <v>0</v>
      </c>
      <c r="AF14" s="468">
        <f>'Plot (2)'!$S$13</f>
        <v>0</v>
      </c>
      <c r="AG14" s="150"/>
      <c r="AH14" s="482">
        <v>3</v>
      </c>
      <c r="AI14" s="482" t="str">
        <f ca="1">+O24</f>
        <v>N/A</v>
      </c>
      <c r="AJ14" s="479">
        <f t="shared" ref="AJ14:AO14" si="17">+SUM(O25:O34)</f>
        <v>0</v>
      </c>
      <c r="AK14" s="475">
        <f t="shared" si="17"/>
        <v>0</v>
      </c>
      <c r="AL14" s="475">
        <f t="shared" si="17"/>
        <v>0</v>
      </c>
      <c r="AM14" s="475">
        <f t="shared" si="17"/>
        <v>0</v>
      </c>
      <c r="AN14" s="475">
        <f t="shared" si="17"/>
        <v>0</v>
      </c>
      <c r="AO14" s="475">
        <f t="shared" si="17"/>
        <v>0</v>
      </c>
      <c r="AP14" s="482">
        <f t="shared" si="14"/>
        <v>0</v>
      </c>
      <c r="AR14"/>
      <c r="AS14"/>
      <c r="AT14"/>
      <c r="AU14"/>
      <c r="AV14"/>
      <c r="AW14"/>
      <c r="AX14"/>
      <c r="AY14"/>
      <c r="AZ14" s="152">
        <f t="shared" si="9"/>
        <v>0</v>
      </c>
    </row>
    <row r="15" spans="1:57">
      <c r="A15" s="470">
        <v>2</v>
      </c>
      <c r="B15" s="468">
        <f>+'Plot (2)'!A$14</f>
        <v>0</v>
      </c>
      <c r="C15" s="474">
        <f>'Plot (2)'!$J$14</f>
        <v>0</v>
      </c>
      <c r="D15" s="468">
        <f>'Plot (2)'!$K$14</f>
        <v>0</v>
      </c>
      <c r="E15" s="474">
        <f>'Plot (2)'!$J$15</f>
        <v>0</v>
      </c>
      <c r="F15" s="468">
        <f>'Plot (2)'!$K$15</f>
        <v>0</v>
      </c>
      <c r="G15" s="474">
        <f>'Plot (2)'!$J$16</f>
        <v>0</v>
      </c>
      <c r="H15" s="468">
        <f>'Plot (2)'!$K$16</f>
        <v>0</v>
      </c>
      <c r="I15" s="474">
        <f>'Plot (2)'!$L$14</f>
        <v>0</v>
      </c>
      <c r="J15" s="468">
        <f>'Plot (2)'!$M$14</f>
        <v>0</v>
      </c>
      <c r="K15" s="474">
        <f>'Plot (2)'!$L$15</f>
        <v>0</v>
      </c>
      <c r="L15" s="468">
        <f>'Plot (2)'!$M$15</f>
        <v>0</v>
      </c>
      <c r="M15" s="474">
        <f>'Plot (2)'!$L$16</f>
        <v>0</v>
      </c>
      <c r="N15" s="468">
        <f>'Plot (2)'!$M$16</f>
        <v>0</v>
      </c>
      <c r="O15" s="474">
        <f>'Plot (2)'!$N$14</f>
        <v>0</v>
      </c>
      <c r="P15" s="468">
        <f>'Plot (2)'!$O$14</f>
        <v>0</v>
      </c>
      <c r="Q15" s="474">
        <f>'Plot (2)'!$N$15</f>
        <v>0</v>
      </c>
      <c r="R15" s="468">
        <f>'Plot (2)'!$O$15</f>
        <v>0</v>
      </c>
      <c r="S15" s="474">
        <f>'Plot (2)'!$N$16</f>
        <v>0</v>
      </c>
      <c r="T15" s="468">
        <f>'Plot (2)'!$O$16</f>
        <v>0</v>
      </c>
      <c r="U15" s="474">
        <f>'Plot (2)'!$P$14</f>
        <v>0</v>
      </c>
      <c r="V15" s="468">
        <f>'Plot (2)'!$Q$14</f>
        <v>0</v>
      </c>
      <c r="W15" s="474">
        <f>'Plot (2)'!$P$15</f>
        <v>0</v>
      </c>
      <c r="X15" s="468">
        <f>'Plot (2)'!$Q$15</f>
        <v>0</v>
      </c>
      <c r="Y15" s="474">
        <f>'Plot (2)'!$P$16</f>
        <v>0</v>
      </c>
      <c r="Z15" s="468">
        <f>'Plot (2)'!$Q$16</f>
        <v>0</v>
      </c>
      <c r="AA15" s="474">
        <f>'Plot (2)'!$R$14</f>
        <v>0</v>
      </c>
      <c r="AB15" s="468">
        <f>'Plot (2)'!$S$14</f>
        <v>0</v>
      </c>
      <c r="AC15" s="474">
        <f>'Plot (2)'!$R$15</f>
        <v>0</v>
      </c>
      <c r="AD15" s="468">
        <f>'Plot (2)'!$S$15</f>
        <v>0</v>
      </c>
      <c r="AE15" s="474">
        <f>'Plot (2)'!$R$16</f>
        <v>0</v>
      </c>
      <c r="AF15" s="468">
        <f>'Plot (2)'!$S$16</f>
        <v>0</v>
      </c>
      <c r="AG15" s="150"/>
      <c r="AH15" s="482">
        <v>3</v>
      </c>
      <c r="AI15" s="482" t="str">
        <f ca="1">+U24</f>
        <v>N/A</v>
      </c>
      <c r="AJ15" s="479">
        <f t="shared" ref="AJ15:AO15" si="18">+SUM(U25:U34)</f>
        <v>0</v>
      </c>
      <c r="AK15" s="475">
        <f t="shared" si="18"/>
        <v>0</v>
      </c>
      <c r="AL15" s="475">
        <f t="shared" si="18"/>
        <v>0</v>
      </c>
      <c r="AM15" s="475">
        <f t="shared" si="18"/>
        <v>0</v>
      </c>
      <c r="AN15" s="475">
        <f t="shared" si="18"/>
        <v>0</v>
      </c>
      <c r="AO15" s="475">
        <f t="shared" si="18"/>
        <v>0</v>
      </c>
      <c r="AP15" s="482">
        <f t="shared" si="14"/>
        <v>0</v>
      </c>
      <c r="AR15"/>
      <c r="AS15"/>
      <c r="AT15"/>
      <c r="AU15"/>
      <c r="AV15"/>
      <c r="AW15"/>
      <c r="AX15"/>
      <c r="AY15"/>
      <c r="AZ15" s="152">
        <f t="shared" si="9"/>
        <v>0</v>
      </c>
    </row>
    <row r="16" spans="1:57" ht="15.75" thickBot="1">
      <c r="A16" s="470">
        <v>2</v>
      </c>
      <c r="B16" s="468">
        <f>+'Plot (2)'!A$17</f>
        <v>0</v>
      </c>
      <c r="C16" s="474">
        <f>'Plot (2)'!$J$17</f>
        <v>0</v>
      </c>
      <c r="D16" s="468">
        <f>'Plot (2)'!$K$17</f>
        <v>0</v>
      </c>
      <c r="E16" s="474">
        <f>'Plot (2)'!$J$18</f>
        <v>0</v>
      </c>
      <c r="F16" s="468">
        <f>'Plot (2)'!$K$18</f>
        <v>0</v>
      </c>
      <c r="G16" s="474">
        <f>'Plot (2)'!$J$19</f>
        <v>0</v>
      </c>
      <c r="H16" s="468">
        <f>'Plot (2)'!$K$19</f>
        <v>0</v>
      </c>
      <c r="I16" s="474">
        <f>'Plot (2)'!$L$17</f>
        <v>0</v>
      </c>
      <c r="J16" s="468">
        <f>'Plot (2)'!$M$17</f>
        <v>0</v>
      </c>
      <c r="K16" s="474">
        <f>'Plot (2)'!$L$18</f>
        <v>0</v>
      </c>
      <c r="L16" s="468">
        <f>'Plot (2)'!$M$18</f>
        <v>0</v>
      </c>
      <c r="M16" s="474">
        <f>'Plot (2)'!$L$19</f>
        <v>0</v>
      </c>
      <c r="N16" s="468">
        <f>'Plot (2)'!$M$19</f>
        <v>0</v>
      </c>
      <c r="O16" s="474">
        <f>'Plot (2)'!$N$17</f>
        <v>0</v>
      </c>
      <c r="P16" s="468">
        <f>'Plot (2)'!$O$17</f>
        <v>0</v>
      </c>
      <c r="Q16" s="474">
        <f>'Plot (2)'!$N$18</f>
        <v>0</v>
      </c>
      <c r="R16" s="468">
        <f>'Plot (2)'!$O$18</f>
        <v>0</v>
      </c>
      <c r="S16" s="474">
        <f>'Plot (2)'!$N$19</f>
        <v>0</v>
      </c>
      <c r="T16" s="468">
        <f>'Plot (2)'!$O$19</f>
        <v>0</v>
      </c>
      <c r="U16" s="474">
        <f>'Plot (2)'!$P$17</f>
        <v>0</v>
      </c>
      <c r="V16" s="468">
        <f>'Plot (2)'!$Q$17</f>
        <v>0</v>
      </c>
      <c r="W16" s="474">
        <f>'Plot (2)'!$P$18</f>
        <v>0</v>
      </c>
      <c r="X16" s="468">
        <f>'Plot (2)'!$Q$18</f>
        <v>0</v>
      </c>
      <c r="Y16" s="474">
        <f>'Plot (2)'!$P$19</f>
        <v>0</v>
      </c>
      <c r="Z16" s="468">
        <f>'Plot (2)'!$Q$19</f>
        <v>0</v>
      </c>
      <c r="AA16" s="474">
        <f>'Plot (2)'!$R$17</f>
        <v>0</v>
      </c>
      <c r="AB16" s="468">
        <f>'Plot (2)'!$S$17</f>
        <v>0</v>
      </c>
      <c r="AC16" s="474">
        <f>'Plot (2)'!$R$18</f>
        <v>0</v>
      </c>
      <c r="AD16" s="468">
        <f>'Plot (2)'!$S$18</f>
        <v>0</v>
      </c>
      <c r="AE16" s="474">
        <f>'Plot (2)'!$R$19</f>
        <v>0</v>
      </c>
      <c r="AF16" s="468">
        <f>'Plot (2)'!$S$19</f>
        <v>0</v>
      </c>
      <c r="AG16" s="150"/>
      <c r="AH16" s="483">
        <v>3</v>
      </c>
      <c r="AI16" s="483" t="str">
        <f ca="1">+AA24</f>
        <v>N/A</v>
      </c>
      <c r="AJ16" s="480">
        <f t="shared" ref="AJ16:AO16" si="19">+SUM(AA25:AA34)</f>
        <v>0</v>
      </c>
      <c r="AK16" s="476">
        <f t="shared" si="19"/>
        <v>0</v>
      </c>
      <c r="AL16" s="476">
        <f t="shared" si="19"/>
        <v>0</v>
      </c>
      <c r="AM16" s="476">
        <f t="shared" si="19"/>
        <v>0</v>
      </c>
      <c r="AN16" s="476">
        <f t="shared" si="19"/>
        <v>0</v>
      </c>
      <c r="AO16" s="476">
        <f t="shared" si="19"/>
        <v>0</v>
      </c>
      <c r="AP16" s="483">
        <f t="shared" si="14"/>
        <v>0</v>
      </c>
      <c r="AR16"/>
      <c r="AS16"/>
      <c r="AT16"/>
      <c r="AU16"/>
      <c r="AV16"/>
      <c r="AW16"/>
      <c r="AX16"/>
      <c r="AY16"/>
      <c r="AZ16" s="153">
        <f t="shared" si="9"/>
        <v>0</v>
      </c>
    </row>
    <row r="17" spans="1:48">
      <c r="A17" s="470">
        <v>2</v>
      </c>
      <c r="B17" s="468">
        <f>+'Plot (2)'!A$20</f>
        <v>0</v>
      </c>
      <c r="C17" s="474">
        <f>'Plot (2)'!$J$20</f>
        <v>0</v>
      </c>
      <c r="D17" s="468">
        <f>'Plot (2)'!$K$20</f>
        <v>0</v>
      </c>
      <c r="E17" s="474">
        <f>'Plot (2)'!$J$21</f>
        <v>0</v>
      </c>
      <c r="F17" s="468">
        <f>'Plot (2)'!$K$21</f>
        <v>0</v>
      </c>
      <c r="G17" s="474">
        <f>'Plot (2)'!$J$22</f>
        <v>0</v>
      </c>
      <c r="H17" s="468">
        <f>'Plot (2)'!$K$22</f>
        <v>0</v>
      </c>
      <c r="I17" s="474">
        <f>'Plot (2)'!$L$20</f>
        <v>0</v>
      </c>
      <c r="J17" s="468">
        <f>'Plot (2)'!$M$20</f>
        <v>0</v>
      </c>
      <c r="K17" s="474">
        <f>'Plot (2)'!$L$21</f>
        <v>0</v>
      </c>
      <c r="L17" s="468">
        <f>'Plot (2)'!$M$21</f>
        <v>0</v>
      </c>
      <c r="M17" s="474">
        <f>'Plot (2)'!$L$22</f>
        <v>0</v>
      </c>
      <c r="N17" s="468">
        <f>'Plot (2)'!$M$22</f>
        <v>0</v>
      </c>
      <c r="O17" s="474">
        <f>'Plot (2)'!$N$20</f>
        <v>0</v>
      </c>
      <c r="P17" s="468">
        <f>'Plot (2)'!$O$20</f>
        <v>0</v>
      </c>
      <c r="Q17" s="474">
        <f>'Plot (2)'!$N$21</f>
        <v>0</v>
      </c>
      <c r="R17" s="468">
        <f>'Plot (2)'!$O$21</f>
        <v>0</v>
      </c>
      <c r="S17" s="474">
        <f>'Plot (2)'!$N$22</f>
        <v>0</v>
      </c>
      <c r="T17" s="468">
        <f>'Plot (2)'!$O$22</f>
        <v>0</v>
      </c>
      <c r="U17" s="474">
        <f>'Plot (2)'!$P$20</f>
        <v>0</v>
      </c>
      <c r="V17" s="468">
        <f>'Plot (2)'!$Q$20</f>
        <v>0</v>
      </c>
      <c r="W17" s="474">
        <f>'Plot (2)'!$P$21</f>
        <v>0</v>
      </c>
      <c r="X17" s="468">
        <f>'Plot (2)'!$Q$21</f>
        <v>0</v>
      </c>
      <c r="Y17" s="474">
        <f>'Plot (2)'!$P$22</f>
        <v>0</v>
      </c>
      <c r="Z17" s="468">
        <f>'Plot (2)'!$Q$22</f>
        <v>0</v>
      </c>
      <c r="AA17" s="474">
        <f>'Plot (2)'!$R$20</f>
        <v>0</v>
      </c>
      <c r="AB17" s="468">
        <f>'Plot (2)'!$S$20</f>
        <v>0</v>
      </c>
      <c r="AC17" s="474">
        <f>'Plot (2)'!$R$21</f>
        <v>0</v>
      </c>
      <c r="AD17" s="468">
        <f>'Plot (2)'!$S$21</f>
        <v>0</v>
      </c>
      <c r="AE17" s="474">
        <f>'Plot (2)'!$R$22</f>
        <v>0</v>
      </c>
      <c r="AF17" s="468">
        <f>'Plot (2)'!$S$22</f>
        <v>0</v>
      </c>
      <c r="AG17" s="150"/>
      <c r="AH17" s="482">
        <v>4</v>
      </c>
      <c r="AI17" s="482" t="str">
        <f ca="1">+C35</f>
        <v>N/A</v>
      </c>
      <c r="AJ17" s="479">
        <f t="shared" ref="AJ17:AO17" si="20">+SUM(C36:C45)</f>
        <v>0</v>
      </c>
      <c r="AK17" s="475">
        <f t="shared" si="20"/>
        <v>0</v>
      </c>
      <c r="AL17" s="475">
        <f t="shared" si="20"/>
        <v>0</v>
      </c>
      <c r="AM17" s="475">
        <f t="shared" si="20"/>
        <v>0</v>
      </c>
      <c r="AN17" s="475">
        <f t="shared" si="20"/>
        <v>0</v>
      </c>
      <c r="AO17" s="475">
        <f t="shared" si="20"/>
        <v>0</v>
      </c>
      <c r="AP17" s="482">
        <f t="shared" si="14"/>
        <v>0</v>
      </c>
      <c r="AR17" s="125"/>
      <c r="AS17" s="125"/>
      <c r="AT17" s="125"/>
      <c r="AU17" s="125"/>
      <c r="AV17" s="125"/>
    </row>
    <row r="18" spans="1:48">
      <c r="A18" s="470">
        <v>2</v>
      </c>
      <c r="B18" s="468">
        <f>+'Plot (2)'!A$23</f>
        <v>0</v>
      </c>
      <c r="C18" s="474">
        <f>'Plot (2)'!$J$23</f>
        <v>0</v>
      </c>
      <c r="D18" s="468">
        <f>'Plot (2)'!$K$23</f>
        <v>0</v>
      </c>
      <c r="E18" s="474">
        <f>'Plot (2)'!$J$24</f>
        <v>0</v>
      </c>
      <c r="F18" s="468">
        <f>'Plot (2)'!$K$24</f>
        <v>0</v>
      </c>
      <c r="G18" s="474">
        <f>'Plot (2)'!$J$25</f>
        <v>0</v>
      </c>
      <c r="H18" s="468">
        <f>'Plot (2)'!$K$25</f>
        <v>0</v>
      </c>
      <c r="I18" s="474">
        <f>'Plot (2)'!$L$23</f>
        <v>0</v>
      </c>
      <c r="J18" s="468">
        <f>'Plot (2)'!$M$23</f>
        <v>0</v>
      </c>
      <c r="K18" s="474">
        <f>'Plot (2)'!$L$24</f>
        <v>0</v>
      </c>
      <c r="L18" s="468">
        <f>'Plot (2)'!$M$24</f>
        <v>0</v>
      </c>
      <c r="M18" s="474">
        <f>'Plot (2)'!$L$25</f>
        <v>0</v>
      </c>
      <c r="N18" s="468">
        <f>'Plot (2)'!$M$25</f>
        <v>0</v>
      </c>
      <c r="O18" s="474">
        <f>'Plot (2)'!$N$23</f>
        <v>0</v>
      </c>
      <c r="P18" s="468">
        <f>'Plot (2)'!$O$23</f>
        <v>0</v>
      </c>
      <c r="Q18" s="474">
        <f>'Plot (2)'!$N$24</f>
        <v>0</v>
      </c>
      <c r="R18" s="468">
        <f>'Plot (2)'!$O$24</f>
        <v>0</v>
      </c>
      <c r="S18" s="474">
        <f>'Plot (2)'!$N$25</f>
        <v>0</v>
      </c>
      <c r="T18" s="468">
        <f>'Plot (2)'!$O$25</f>
        <v>0</v>
      </c>
      <c r="U18" s="474">
        <f>'Plot (2)'!$P$23</f>
        <v>0</v>
      </c>
      <c r="V18" s="468">
        <f>'Plot (2)'!$Q$23</f>
        <v>0</v>
      </c>
      <c r="W18" s="474">
        <f>'Plot (2)'!$P$24</f>
        <v>0</v>
      </c>
      <c r="X18" s="468">
        <f>'Plot (2)'!$Q$24</f>
        <v>0</v>
      </c>
      <c r="Y18" s="474">
        <f>'Plot (2)'!$P$25</f>
        <v>0</v>
      </c>
      <c r="Z18" s="468">
        <f>'Plot (2)'!$Q$25</f>
        <v>0</v>
      </c>
      <c r="AA18" s="474">
        <f>'Plot (2)'!$R$23</f>
        <v>0</v>
      </c>
      <c r="AB18" s="468">
        <f>'Plot (2)'!$S$23</f>
        <v>0</v>
      </c>
      <c r="AC18" s="474">
        <f>'Plot (2)'!$R$24</f>
        <v>0</v>
      </c>
      <c r="AD18" s="468">
        <f>'Plot (2)'!$S$24</f>
        <v>0</v>
      </c>
      <c r="AE18" s="474">
        <f>'Plot (2)'!$R$25</f>
        <v>0</v>
      </c>
      <c r="AF18" s="468">
        <f>'Plot (2)'!$S$25</f>
        <v>0</v>
      </c>
      <c r="AG18" s="150"/>
      <c r="AH18" s="482">
        <v>4</v>
      </c>
      <c r="AI18" s="482" t="str">
        <f ca="1">+I35</f>
        <v>N/A</v>
      </c>
      <c r="AJ18" s="479">
        <f t="shared" ref="AJ18:AO18" si="21">+SUM(I36:I45)</f>
        <v>0</v>
      </c>
      <c r="AK18" s="475">
        <f t="shared" si="21"/>
        <v>0</v>
      </c>
      <c r="AL18" s="475">
        <f t="shared" si="21"/>
        <v>0</v>
      </c>
      <c r="AM18" s="475">
        <f t="shared" si="21"/>
        <v>0</v>
      </c>
      <c r="AN18" s="475">
        <f t="shared" si="21"/>
        <v>0</v>
      </c>
      <c r="AO18" s="475">
        <f t="shared" si="21"/>
        <v>0</v>
      </c>
      <c r="AP18" s="482">
        <f t="shared" si="14"/>
        <v>0</v>
      </c>
      <c r="AR18" s="125"/>
      <c r="AS18" s="125"/>
      <c r="AT18" s="125"/>
      <c r="AU18" s="125"/>
      <c r="AV18" s="125"/>
    </row>
    <row r="19" spans="1:48">
      <c r="A19" s="470">
        <v>2</v>
      </c>
      <c r="B19" s="468">
        <f>+'Plot (2)'!A$26</f>
        <v>0</v>
      </c>
      <c r="C19" s="474">
        <f>'Plot (2)'!$J$26</f>
        <v>0</v>
      </c>
      <c r="D19" s="468">
        <f>'Plot (2)'!$K$26</f>
        <v>0</v>
      </c>
      <c r="E19" s="474">
        <f>'Plot (2)'!$J$27</f>
        <v>0</v>
      </c>
      <c r="F19" s="468">
        <f>'Plot (2)'!$K$27</f>
        <v>0</v>
      </c>
      <c r="G19" s="474">
        <f>'Plot (2)'!$J$28</f>
        <v>0</v>
      </c>
      <c r="H19" s="468">
        <f>'Plot (2)'!$K$28</f>
        <v>0</v>
      </c>
      <c r="I19" s="474">
        <f>'Plot (2)'!$L$26</f>
        <v>0</v>
      </c>
      <c r="J19" s="468">
        <f>'Plot (2)'!$M$26</f>
        <v>0</v>
      </c>
      <c r="K19" s="474">
        <f>'Plot (2)'!$L$27</f>
        <v>0</v>
      </c>
      <c r="L19" s="468">
        <f>'Plot (2)'!$M$27</f>
        <v>0</v>
      </c>
      <c r="M19" s="474">
        <f>'Plot (2)'!$L$28</f>
        <v>0</v>
      </c>
      <c r="N19" s="468">
        <f>'Plot (2)'!$M$28</f>
        <v>0</v>
      </c>
      <c r="O19" s="474">
        <f>'Plot (2)'!$N$26</f>
        <v>0</v>
      </c>
      <c r="P19" s="468">
        <f>'Plot (2)'!$O$26</f>
        <v>0</v>
      </c>
      <c r="Q19" s="474">
        <f>'Plot (2)'!$N$27</f>
        <v>0</v>
      </c>
      <c r="R19" s="468">
        <f>'Plot (2)'!$O$27</f>
        <v>0</v>
      </c>
      <c r="S19" s="474">
        <f>'Plot (2)'!$N$28</f>
        <v>0</v>
      </c>
      <c r="T19" s="468">
        <f>'Plot (2)'!$O$28</f>
        <v>0</v>
      </c>
      <c r="U19" s="474">
        <f>'Plot (2)'!$P$26</f>
        <v>0</v>
      </c>
      <c r="V19" s="468">
        <f>'Plot (2)'!$Q$26</f>
        <v>0</v>
      </c>
      <c r="W19" s="474">
        <f>'Plot (2)'!$P$27</f>
        <v>0</v>
      </c>
      <c r="X19" s="468">
        <f>'Plot (2)'!$Q$27</f>
        <v>0</v>
      </c>
      <c r="Y19" s="474">
        <f>'Plot (2)'!$P$28</f>
        <v>0</v>
      </c>
      <c r="Z19" s="468">
        <f>'Plot (2)'!$Q$28</f>
        <v>0</v>
      </c>
      <c r="AA19" s="474">
        <f>'Plot (2)'!$R$26</f>
        <v>0</v>
      </c>
      <c r="AB19" s="468">
        <f>'Plot (2)'!$S$26</f>
        <v>0</v>
      </c>
      <c r="AC19" s="474">
        <f>'Plot (2)'!$R$27</f>
        <v>0</v>
      </c>
      <c r="AD19" s="468">
        <f>'Plot (2)'!$S$27</f>
        <v>0</v>
      </c>
      <c r="AE19" s="474">
        <f>'Plot (2)'!$R$28</f>
        <v>0</v>
      </c>
      <c r="AF19" s="468">
        <f>'Plot (2)'!$S$28</f>
        <v>0</v>
      </c>
      <c r="AG19" s="150"/>
      <c r="AH19" s="482">
        <v>4</v>
      </c>
      <c r="AI19" s="482" t="str">
        <f ca="1">+O35</f>
        <v>N/A</v>
      </c>
      <c r="AJ19" s="479">
        <f t="shared" ref="AJ19:AO19" si="22">+SUM(O36:O45)</f>
        <v>0</v>
      </c>
      <c r="AK19" s="475">
        <f t="shared" si="22"/>
        <v>0</v>
      </c>
      <c r="AL19" s="475">
        <f t="shared" si="22"/>
        <v>0</v>
      </c>
      <c r="AM19" s="475">
        <f t="shared" si="22"/>
        <v>0</v>
      </c>
      <c r="AN19" s="475">
        <f t="shared" si="22"/>
        <v>0</v>
      </c>
      <c r="AO19" s="475">
        <f t="shared" si="22"/>
        <v>0</v>
      </c>
      <c r="AP19" s="482">
        <f t="shared" si="14"/>
        <v>0</v>
      </c>
      <c r="AR19" s="125"/>
      <c r="AS19" s="125"/>
      <c r="AT19" s="125"/>
      <c r="AU19" s="125"/>
      <c r="AV19" s="125"/>
    </row>
    <row r="20" spans="1:48">
      <c r="A20" s="470">
        <v>2</v>
      </c>
      <c r="B20" s="468">
        <f>+'Plot (2)'!A$29</f>
        <v>0</v>
      </c>
      <c r="C20" s="474">
        <f>'Plot (2)'!$J$29</f>
        <v>0</v>
      </c>
      <c r="D20" s="468">
        <f>'Plot (2)'!$K$29</f>
        <v>0</v>
      </c>
      <c r="E20" s="474">
        <f>'Plot (2)'!$J$30</f>
        <v>0</v>
      </c>
      <c r="F20" s="468">
        <f>'Plot (2)'!$K$30</f>
        <v>0</v>
      </c>
      <c r="G20" s="474">
        <f>'Plot (2)'!$J$31</f>
        <v>0</v>
      </c>
      <c r="H20" s="468">
        <f>'Plot (2)'!$K$31</f>
        <v>0</v>
      </c>
      <c r="I20" s="474">
        <f>'Plot (2)'!$L$29</f>
        <v>0</v>
      </c>
      <c r="J20" s="468">
        <f>'Plot (2)'!$M$29</f>
        <v>0</v>
      </c>
      <c r="K20" s="474">
        <f>'Plot (2)'!$L$30</f>
        <v>0</v>
      </c>
      <c r="L20" s="468">
        <f>'Plot (2)'!$M$30</f>
        <v>0</v>
      </c>
      <c r="M20" s="474">
        <f>'Plot (2)'!$L$31</f>
        <v>0</v>
      </c>
      <c r="N20" s="468">
        <f>'Plot (2)'!$M$31</f>
        <v>0</v>
      </c>
      <c r="O20" s="474">
        <f>'Plot (2)'!$N$29</f>
        <v>0</v>
      </c>
      <c r="P20" s="468">
        <f>'Plot (2)'!$O$29</f>
        <v>0</v>
      </c>
      <c r="Q20" s="474">
        <f>'Plot (2)'!$N$30</f>
        <v>0</v>
      </c>
      <c r="R20" s="468">
        <f>'Plot (2)'!$O$30</f>
        <v>0</v>
      </c>
      <c r="S20" s="474">
        <f>'Plot (2)'!$N$31</f>
        <v>0</v>
      </c>
      <c r="T20" s="468">
        <f>'Plot (2)'!$O$31</f>
        <v>0</v>
      </c>
      <c r="U20" s="474">
        <f>'Plot (2)'!$P$29</f>
        <v>0</v>
      </c>
      <c r="V20" s="468">
        <f>'Plot (2)'!$Q$29</f>
        <v>0</v>
      </c>
      <c r="W20" s="474">
        <f>'Plot (2)'!$P$30</f>
        <v>0</v>
      </c>
      <c r="X20" s="468">
        <f>'Plot (2)'!$Q$30</f>
        <v>0</v>
      </c>
      <c r="Y20" s="474">
        <f>'Plot (2)'!$P$31</f>
        <v>0</v>
      </c>
      <c r="Z20" s="468">
        <f>'Plot (2)'!$Q$31</f>
        <v>0</v>
      </c>
      <c r="AA20" s="474">
        <f>'Plot (2)'!$R$29</f>
        <v>0</v>
      </c>
      <c r="AB20" s="468">
        <f>'Plot (2)'!$S$29</f>
        <v>0</v>
      </c>
      <c r="AC20" s="474">
        <f>'Plot (2)'!$R$30</f>
        <v>0</v>
      </c>
      <c r="AD20" s="468">
        <f>'Plot (2)'!$S$30</f>
        <v>0</v>
      </c>
      <c r="AE20" s="474">
        <f>'Plot (2)'!$R$31</f>
        <v>0</v>
      </c>
      <c r="AF20" s="468">
        <f>'Plot (2)'!$S$31</f>
        <v>0</v>
      </c>
      <c r="AG20" s="150"/>
      <c r="AH20" s="482">
        <v>4</v>
      </c>
      <c r="AI20" s="482" t="str">
        <f ca="1">+U35</f>
        <v>N/A</v>
      </c>
      <c r="AJ20" s="479">
        <f t="shared" ref="AJ20:AO20" si="23">+SUM(U36:U45)</f>
        <v>0</v>
      </c>
      <c r="AK20" s="475">
        <f t="shared" si="23"/>
        <v>0</v>
      </c>
      <c r="AL20" s="475">
        <f t="shared" si="23"/>
        <v>0</v>
      </c>
      <c r="AM20" s="475">
        <f t="shared" si="23"/>
        <v>0</v>
      </c>
      <c r="AN20" s="475">
        <f t="shared" si="23"/>
        <v>0</v>
      </c>
      <c r="AO20" s="475">
        <f t="shared" si="23"/>
        <v>0</v>
      </c>
      <c r="AP20" s="482">
        <f t="shared" si="14"/>
        <v>0</v>
      </c>
      <c r="AR20" s="125"/>
      <c r="AS20" s="125"/>
      <c r="AT20" s="125"/>
      <c r="AU20" s="125"/>
      <c r="AV20" s="125"/>
    </row>
    <row r="21" spans="1:48" ht="15.75" thickBot="1">
      <c r="A21" s="470">
        <v>2</v>
      </c>
      <c r="B21" s="468">
        <f>+'Plot (2)'!A$32</f>
        <v>0</v>
      </c>
      <c r="C21" s="474">
        <f>'Plot (2)'!$J$32</f>
        <v>0</v>
      </c>
      <c r="D21" s="468">
        <f>'Plot (2)'!$K$32</f>
        <v>0</v>
      </c>
      <c r="E21" s="474">
        <f>'Plot (2)'!$J$33</f>
        <v>0</v>
      </c>
      <c r="F21" s="468">
        <f>'Plot (2)'!$K$33</f>
        <v>0</v>
      </c>
      <c r="G21" s="474">
        <f>'Plot (2)'!$J$34</f>
        <v>0</v>
      </c>
      <c r="H21" s="468">
        <f>'Plot (2)'!$K$34</f>
        <v>0</v>
      </c>
      <c r="I21" s="474">
        <f>'Plot (2)'!$L$32</f>
        <v>0</v>
      </c>
      <c r="J21" s="468">
        <f>'Plot (2)'!$M$32</f>
        <v>0</v>
      </c>
      <c r="K21" s="474">
        <f>'Plot (2)'!$L$33</f>
        <v>0</v>
      </c>
      <c r="L21" s="468">
        <f>'Plot (2)'!$M$33</f>
        <v>0</v>
      </c>
      <c r="M21" s="474">
        <f>'Plot (2)'!$L$34</f>
        <v>0</v>
      </c>
      <c r="N21" s="468">
        <f>'Plot (2)'!$M$34</f>
        <v>0</v>
      </c>
      <c r="O21" s="474">
        <f>'Plot (2)'!$N$32</f>
        <v>0</v>
      </c>
      <c r="P21" s="468">
        <f>'Plot (2)'!$O$32</f>
        <v>0</v>
      </c>
      <c r="Q21" s="474">
        <f>'Plot (2)'!$N$33</f>
        <v>0</v>
      </c>
      <c r="R21" s="468">
        <f>'Plot (2)'!$O$33</f>
        <v>0</v>
      </c>
      <c r="S21" s="474">
        <f>'Plot (2)'!$N$34</f>
        <v>0</v>
      </c>
      <c r="T21" s="468">
        <f>'Plot (2)'!$O$34</f>
        <v>0</v>
      </c>
      <c r="U21" s="474">
        <f>'Plot (2)'!$P$32</f>
        <v>0</v>
      </c>
      <c r="V21" s="468">
        <f>'Plot (2)'!$Q$32</f>
        <v>0</v>
      </c>
      <c r="W21" s="474">
        <f>'Plot (2)'!$P$33</f>
        <v>0</v>
      </c>
      <c r="X21" s="468">
        <f>'Plot (2)'!$Q$33</f>
        <v>0</v>
      </c>
      <c r="Y21" s="474">
        <f>'Plot (2)'!$P$34</f>
        <v>0</v>
      </c>
      <c r="Z21" s="468">
        <f>'Plot (2)'!$Q$34</f>
        <v>0</v>
      </c>
      <c r="AA21" s="474">
        <f>'Plot (2)'!$R$32</f>
        <v>0</v>
      </c>
      <c r="AB21" s="468">
        <f>'Plot (2)'!$S$32</f>
        <v>0</v>
      </c>
      <c r="AC21" s="474">
        <f>'Plot (2)'!$R$33</f>
        <v>0</v>
      </c>
      <c r="AD21" s="468">
        <f>'Plot (2)'!$S$33</f>
        <v>0</v>
      </c>
      <c r="AE21" s="474">
        <f>'Plot (2)'!$R$34</f>
        <v>0</v>
      </c>
      <c r="AF21" s="468">
        <f>'Plot (2)'!$S$34</f>
        <v>0</v>
      </c>
      <c r="AG21" s="150"/>
      <c r="AH21" s="483">
        <v>4</v>
      </c>
      <c r="AI21" s="483" t="str">
        <f ca="1">+AA35</f>
        <v>N/A</v>
      </c>
      <c r="AJ21" s="480">
        <f t="shared" ref="AJ21:AO21" si="24">+SUM(AA36:AA45)</f>
        <v>0</v>
      </c>
      <c r="AK21" s="476">
        <f t="shared" si="24"/>
        <v>0</v>
      </c>
      <c r="AL21" s="476">
        <f t="shared" si="24"/>
        <v>0</v>
      </c>
      <c r="AM21" s="476">
        <f t="shared" si="24"/>
        <v>0</v>
      </c>
      <c r="AN21" s="476">
        <f t="shared" si="24"/>
        <v>0</v>
      </c>
      <c r="AO21" s="476">
        <f t="shared" si="24"/>
        <v>0</v>
      </c>
      <c r="AP21" s="483">
        <f t="shared" si="14"/>
        <v>0</v>
      </c>
      <c r="AR21" s="125"/>
      <c r="AS21" s="125"/>
      <c r="AT21" s="125"/>
      <c r="AU21" s="125"/>
      <c r="AV21" s="125"/>
    </row>
    <row r="22" spans="1:48">
      <c r="A22" s="470">
        <v>2</v>
      </c>
      <c r="B22" s="468">
        <f>+'Plot (2)'!A$35</f>
        <v>0</v>
      </c>
      <c r="C22" s="474">
        <f>'Plot (2)'!$J$35</f>
        <v>0</v>
      </c>
      <c r="D22" s="468">
        <f>'Plot (2)'!$K$35</f>
        <v>0</v>
      </c>
      <c r="E22" s="474">
        <f>'Plot (2)'!$J$36</f>
        <v>0</v>
      </c>
      <c r="F22" s="468">
        <f>'Plot (2)'!$K$36</f>
        <v>0</v>
      </c>
      <c r="G22" s="474">
        <f>'Plot (2)'!$J$37</f>
        <v>0</v>
      </c>
      <c r="H22" s="468">
        <f>'Plot (2)'!$K$37</f>
        <v>0</v>
      </c>
      <c r="I22" s="474">
        <f>'Plot (2)'!$L$35</f>
        <v>0</v>
      </c>
      <c r="J22" s="468">
        <f>'Plot (2)'!$M$35</f>
        <v>0</v>
      </c>
      <c r="K22" s="474">
        <f>'Plot (2)'!$L$36</f>
        <v>0</v>
      </c>
      <c r="L22" s="468">
        <f>'Plot (2)'!$M$36</f>
        <v>0</v>
      </c>
      <c r="M22" s="474">
        <f>'Plot (2)'!$L$37</f>
        <v>0</v>
      </c>
      <c r="N22" s="468">
        <f>'Plot (2)'!$M$37</f>
        <v>0</v>
      </c>
      <c r="O22" s="474">
        <f>'Plot (2)'!$N$35</f>
        <v>0</v>
      </c>
      <c r="P22" s="468">
        <f>'Plot (2)'!$O$35</f>
        <v>0</v>
      </c>
      <c r="Q22" s="474">
        <f>'Plot (2)'!$N$36</f>
        <v>0</v>
      </c>
      <c r="R22" s="468">
        <f>'Plot (2)'!$O$36</f>
        <v>0</v>
      </c>
      <c r="S22" s="474">
        <f>'Plot (2)'!$N$37</f>
        <v>0</v>
      </c>
      <c r="T22" s="468">
        <f>'Plot (2)'!$O$37</f>
        <v>0</v>
      </c>
      <c r="U22" s="474">
        <f>'Plot (2)'!$P$35</f>
        <v>0</v>
      </c>
      <c r="V22" s="468">
        <f>'Plot (2)'!$Q$35</f>
        <v>0</v>
      </c>
      <c r="W22" s="474">
        <f>'Plot (2)'!$P$36</f>
        <v>0</v>
      </c>
      <c r="X22" s="468">
        <f>'Plot (2)'!$Q$36</f>
        <v>0</v>
      </c>
      <c r="Y22" s="474">
        <f>'Plot (2)'!$P$37</f>
        <v>0</v>
      </c>
      <c r="Z22" s="468">
        <f>'Plot (2)'!$Q$37</f>
        <v>0</v>
      </c>
      <c r="AA22" s="474">
        <f>'Plot (2)'!$R$35</f>
        <v>0</v>
      </c>
      <c r="AB22" s="468">
        <f>'Plot (2)'!$S$35</f>
        <v>0</v>
      </c>
      <c r="AC22" s="474">
        <f>'Plot (2)'!$R$36</f>
        <v>0</v>
      </c>
      <c r="AD22" s="468">
        <f>'Plot (2)'!$S$36</f>
        <v>0</v>
      </c>
      <c r="AE22" s="474">
        <f>'Plot (2)'!$R$37</f>
        <v>0</v>
      </c>
      <c r="AF22" s="468">
        <f>'Plot (2)'!$S$37</f>
        <v>0</v>
      </c>
      <c r="AG22" s="150"/>
      <c r="AH22" s="482">
        <v>5</v>
      </c>
      <c r="AI22" s="482" t="str">
        <f ca="1">+C46</f>
        <v>N/A</v>
      </c>
      <c r="AJ22" s="479">
        <f t="shared" ref="AJ22:AO22" si="25">+SUM(C47:C56)</f>
        <v>0</v>
      </c>
      <c r="AK22" s="475">
        <f t="shared" si="25"/>
        <v>0</v>
      </c>
      <c r="AL22" s="475">
        <f t="shared" si="25"/>
        <v>0</v>
      </c>
      <c r="AM22" s="475">
        <f t="shared" si="25"/>
        <v>0</v>
      </c>
      <c r="AN22" s="475">
        <f t="shared" si="25"/>
        <v>0</v>
      </c>
      <c r="AO22" s="475">
        <f t="shared" si="25"/>
        <v>0</v>
      </c>
      <c r="AP22" s="482">
        <f t="shared" si="14"/>
        <v>0</v>
      </c>
      <c r="AR22" s="125"/>
      <c r="AS22" s="125"/>
      <c r="AT22" s="125"/>
      <c r="AU22" s="125"/>
      <c r="AV22" s="125"/>
    </row>
    <row r="23" spans="1:48">
      <c r="A23" s="470">
        <v>2</v>
      </c>
      <c r="B23" s="468">
        <f>+'Plot (2)'!A$38</f>
        <v>0</v>
      </c>
      <c r="C23" s="474">
        <f>'Plot (2)'!$J$38</f>
        <v>0</v>
      </c>
      <c r="D23" s="468">
        <f>'Plot (2)'!$K$38</f>
        <v>0</v>
      </c>
      <c r="E23" s="474">
        <f>'Plot (2)'!$J$39</f>
        <v>0</v>
      </c>
      <c r="F23" s="468">
        <f>'Plot (2)'!$K$39</f>
        <v>0</v>
      </c>
      <c r="G23" s="474">
        <f>'Plot (2)'!$J$40</f>
        <v>0</v>
      </c>
      <c r="H23" s="468">
        <f>'Plot (2)'!$K$40</f>
        <v>0</v>
      </c>
      <c r="I23" s="474">
        <f>'Plot (2)'!$L$38</f>
        <v>0</v>
      </c>
      <c r="J23" s="468">
        <f>'Plot (2)'!$M$38</f>
        <v>0</v>
      </c>
      <c r="K23" s="474">
        <f>'Plot (2)'!$L$39</f>
        <v>0</v>
      </c>
      <c r="L23" s="468">
        <f>'Plot (2)'!$M$39</f>
        <v>0</v>
      </c>
      <c r="M23" s="474">
        <f>'Plot (2)'!$L$40</f>
        <v>0</v>
      </c>
      <c r="N23" s="468">
        <f>'Plot (2)'!$M$40</f>
        <v>0</v>
      </c>
      <c r="O23" s="474">
        <f>'Plot (2)'!$N$38</f>
        <v>0</v>
      </c>
      <c r="P23" s="468">
        <f>'Plot (2)'!$O$38</f>
        <v>0</v>
      </c>
      <c r="Q23" s="474">
        <f>'Plot (2)'!$N$39</f>
        <v>0</v>
      </c>
      <c r="R23" s="468">
        <f>'Plot (2)'!$O$39</f>
        <v>0</v>
      </c>
      <c r="S23" s="474">
        <f>'Plot (2)'!$N$40</f>
        <v>0</v>
      </c>
      <c r="T23" s="468">
        <f>'Plot (2)'!$O$40</f>
        <v>0</v>
      </c>
      <c r="U23" s="474">
        <f>'Plot (2)'!$P$38</f>
        <v>0</v>
      </c>
      <c r="V23" s="468">
        <f>'Plot (2)'!$Q$38</f>
        <v>0</v>
      </c>
      <c r="W23" s="474">
        <f>'Plot (2)'!$P$39</f>
        <v>0</v>
      </c>
      <c r="X23" s="468">
        <f>'Plot (2)'!$Q$39</f>
        <v>0</v>
      </c>
      <c r="Y23" s="474">
        <f>'Plot (2)'!$P$40</f>
        <v>0</v>
      </c>
      <c r="Z23" s="468">
        <f>'Plot (2)'!$Q$40</f>
        <v>0</v>
      </c>
      <c r="AA23" s="474">
        <f>'Plot (2)'!$R$38</f>
        <v>0</v>
      </c>
      <c r="AB23" s="468">
        <f>'Plot (2)'!$S$38</f>
        <v>0</v>
      </c>
      <c r="AC23" s="474">
        <f>'Plot (2)'!$R$39</f>
        <v>0</v>
      </c>
      <c r="AD23" s="468">
        <f>'Plot (2)'!$S$39</f>
        <v>0</v>
      </c>
      <c r="AE23" s="474">
        <f>'Plot (2)'!$R$40</f>
        <v>0</v>
      </c>
      <c r="AF23" s="468">
        <f>'Plot (2)'!$S$40</f>
        <v>0</v>
      </c>
      <c r="AG23" s="150"/>
      <c r="AH23" s="482">
        <v>5</v>
      </c>
      <c r="AI23" s="482" t="str">
        <f ca="1">+I46</f>
        <v>N/A</v>
      </c>
      <c r="AJ23" s="479">
        <f t="shared" ref="AJ23:AO23" si="26">+SUM(I47:I56)</f>
        <v>0</v>
      </c>
      <c r="AK23" s="475">
        <f t="shared" si="26"/>
        <v>0</v>
      </c>
      <c r="AL23" s="475">
        <f t="shared" si="26"/>
        <v>0</v>
      </c>
      <c r="AM23" s="475">
        <f t="shared" si="26"/>
        <v>0</v>
      </c>
      <c r="AN23" s="475">
        <f t="shared" si="26"/>
        <v>0</v>
      </c>
      <c r="AO23" s="475">
        <f t="shared" si="26"/>
        <v>0</v>
      </c>
      <c r="AP23" s="482">
        <f t="shared" si="14"/>
        <v>0</v>
      </c>
      <c r="AR23" s="125"/>
      <c r="AS23" s="125"/>
      <c r="AT23" s="125"/>
      <c r="AU23" s="125"/>
      <c r="AV23" s="125"/>
    </row>
    <row r="24" spans="1:48" ht="45">
      <c r="A24" s="25">
        <v>3</v>
      </c>
      <c r="B24" s="27" t="s">
        <v>12</v>
      </c>
      <c r="C24" s="684" t="str">
        <f ca="1">IF(CELL("type",('Plot (3)'!$J$8))="b","N/A",'Plot (3)'!$J$8)</f>
        <v>N/A</v>
      </c>
      <c r="D24" s="685"/>
      <c r="E24" s="685"/>
      <c r="F24" s="685"/>
      <c r="G24" s="685"/>
      <c r="H24" s="686"/>
      <c r="I24" s="684" t="str">
        <f ca="1">IF(CELL("type",('Plot (3)'!$L$8))="b","N/A",'Plot (3)'!$L$8)</f>
        <v>N/A</v>
      </c>
      <c r="J24" s="685"/>
      <c r="K24" s="685"/>
      <c r="L24" s="685"/>
      <c r="M24" s="685"/>
      <c r="N24" s="686"/>
      <c r="O24" s="684" t="str">
        <f ca="1">IF(CELL("type",('Plot (3)'!$N$8))="b","N/A",'Plot (3)'!$N$8)</f>
        <v>N/A</v>
      </c>
      <c r="P24" s="685"/>
      <c r="Q24" s="685"/>
      <c r="R24" s="685"/>
      <c r="S24" s="685"/>
      <c r="T24" s="686"/>
      <c r="U24" s="684" t="str">
        <f ca="1">IF(CELL("type",('Plot (3)'!$P$8))="b","N/A",'Plot (3)'!$P$8)</f>
        <v>N/A</v>
      </c>
      <c r="V24" s="685"/>
      <c r="W24" s="685"/>
      <c r="X24" s="685"/>
      <c r="Y24" s="685"/>
      <c r="Z24" s="686"/>
      <c r="AA24" s="684" t="str">
        <f ca="1">IF(CELL("type",('Plot (3)'!$R$8))="b","N/A",'Plot (3)'!$R$8)</f>
        <v>N/A</v>
      </c>
      <c r="AB24" s="685"/>
      <c r="AC24" s="685"/>
      <c r="AD24" s="685"/>
      <c r="AE24" s="685"/>
      <c r="AF24" s="686"/>
      <c r="AG24" s="150"/>
      <c r="AH24" s="482">
        <v>5</v>
      </c>
      <c r="AI24" s="482" t="str">
        <f ca="1">+O46</f>
        <v>N/A</v>
      </c>
      <c r="AJ24" s="479">
        <f t="shared" ref="AJ24:AO24" si="27">+SUM(O47:O56)</f>
        <v>0</v>
      </c>
      <c r="AK24" s="475">
        <f t="shared" si="27"/>
        <v>0</v>
      </c>
      <c r="AL24" s="475">
        <f t="shared" si="27"/>
        <v>0</v>
      </c>
      <c r="AM24" s="475">
        <f t="shared" si="27"/>
        <v>0</v>
      </c>
      <c r="AN24" s="475">
        <f t="shared" si="27"/>
        <v>0</v>
      </c>
      <c r="AO24" s="475">
        <f t="shared" si="27"/>
        <v>0</v>
      </c>
      <c r="AP24" s="482">
        <f t="shared" si="14"/>
        <v>0</v>
      </c>
      <c r="AR24" s="125"/>
      <c r="AS24" s="125"/>
      <c r="AT24" s="125"/>
      <c r="AU24" s="125"/>
      <c r="AV24" s="125"/>
    </row>
    <row r="25" spans="1:48">
      <c r="A25" s="470">
        <v>3</v>
      </c>
      <c r="B25" s="468">
        <f>+'Plot (3)'!A$11</f>
        <v>0</v>
      </c>
      <c r="C25" s="474">
        <f>'Plot (3)'!$J$11</f>
        <v>0</v>
      </c>
      <c r="D25" s="468">
        <f>'Plot (3)'!$K$11</f>
        <v>0</v>
      </c>
      <c r="E25" s="474">
        <f>'Plot (3)'!$J$12</f>
        <v>0</v>
      </c>
      <c r="F25" s="468">
        <f>'Plot (3)'!$K$12</f>
        <v>0</v>
      </c>
      <c r="G25" s="474">
        <f>'Plot (3)'!$J$13</f>
        <v>0</v>
      </c>
      <c r="H25" s="468">
        <f>'Plot (3)'!$K$13</f>
        <v>0</v>
      </c>
      <c r="I25" s="474">
        <f>'Plot (3)'!$L$11</f>
        <v>0</v>
      </c>
      <c r="J25" s="468">
        <f>'Plot (3)'!$M$11</f>
        <v>0</v>
      </c>
      <c r="K25" s="474">
        <f>'Plot (3)'!$L$12</f>
        <v>0</v>
      </c>
      <c r="L25" s="468">
        <f>'Plot (3)'!$M$12</f>
        <v>0</v>
      </c>
      <c r="M25" s="474">
        <f>'Plot (3)'!$L$13</f>
        <v>0</v>
      </c>
      <c r="N25" s="468">
        <f>'Plot (3)'!$M$13</f>
        <v>0</v>
      </c>
      <c r="O25" s="474">
        <f>'Plot (3)'!$N$11</f>
        <v>0</v>
      </c>
      <c r="P25" s="468">
        <f>'Plot (3)'!$O$11</f>
        <v>0</v>
      </c>
      <c r="Q25" s="474">
        <f>'Plot (3)'!$N$12</f>
        <v>0</v>
      </c>
      <c r="R25" s="468">
        <f>'Plot (3)'!$O$12</f>
        <v>0</v>
      </c>
      <c r="S25" s="474">
        <f>'Plot (3)'!$N$13</f>
        <v>0</v>
      </c>
      <c r="T25" s="468">
        <f>'Plot (3)'!$O$13</f>
        <v>0</v>
      </c>
      <c r="U25" s="474">
        <f>'Plot (3)'!$P$11</f>
        <v>0</v>
      </c>
      <c r="V25" s="468">
        <f>'Plot (3)'!$Q$11</f>
        <v>0</v>
      </c>
      <c r="W25" s="474">
        <f>'Plot (3)'!$P$12</f>
        <v>0</v>
      </c>
      <c r="X25" s="468">
        <f>'Plot (3)'!$Q$12</f>
        <v>0</v>
      </c>
      <c r="Y25" s="474">
        <f>'Plot (3)'!$P$13</f>
        <v>0</v>
      </c>
      <c r="Z25" s="468">
        <f>'Plot (3)'!$Q$13</f>
        <v>0</v>
      </c>
      <c r="AA25" s="474">
        <f>'Plot (3)'!$R$11</f>
        <v>0</v>
      </c>
      <c r="AB25" s="468">
        <f>'Plot (3)'!$S$11</f>
        <v>0</v>
      </c>
      <c r="AC25" s="474">
        <f>'Plot (3)'!$R$12</f>
        <v>0</v>
      </c>
      <c r="AD25" s="468">
        <f>'Plot (3)'!$S$12</f>
        <v>0</v>
      </c>
      <c r="AE25" s="474">
        <f>'Plot (3)'!$R$13</f>
        <v>0</v>
      </c>
      <c r="AF25" s="468">
        <f>'Plot (3)'!$S$13</f>
        <v>0</v>
      </c>
      <c r="AG25" s="150"/>
      <c r="AH25" s="482">
        <v>5</v>
      </c>
      <c r="AI25" s="482" t="str">
        <f ca="1">+U46</f>
        <v>N/A</v>
      </c>
      <c r="AJ25" s="479">
        <f t="shared" ref="AJ25:AO25" si="28">+SUM(U47:U56)</f>
        <v>0</v>
      </c>
      <c r="AK25" s="475">
        <f t="shared" si="28"/>
        <v>0</v>
      </c>
      <c r="AL25" s="475">
        <f t="shared" si="28"/>
        <v>0</v>
      </c>
      <c r="AM25" s="475">
        <f t="shared" si="28"/>
        <v>0</v>
      </c>
      <c r="AN25" s="475">
        <f t="shared" si="28"/>
        <v>0</v>
      </c>
      <c r="AO25" s="475">
        <f t="shared" si="28"/>
        <v>0</v>
      </c>
      <c r="AP25" s="482">
        <f t="shared" si="14"/>
        <v>0</v>
      </c>
      <c r="AR25" s="125"/>
      <c r="AS25" s="125"/>
      <c r="AT25" s="125"/>
      <c r="AU25" s="125"/>
      <c r="AV25" s="125"/>
    </row>
    <row r="26" spans="1:48" ht="15.75" thickBot="1">
      <c r="A26" s="470">
        <v>3</v>
      </c>
      <c r="B26" s="468">
        <f>+'Plot (3)'!A$14</f>
        <v>0</v>
      </c>
      <c r="C26" s="474">
        <f>'Plot (3)'!$J$14</f>
        <v>0</v>
      </c>
      <c r="D26" s="468">
        <f>'Plot (3)'!$K$14</f>
        <v>0</v>
      </c>
      <c r="E26" s="474">
        <f>'Plot (3)'!$J$15</f>
        <v>0</v>
      </c>
      <c r="F26" s="468">
        <f>'Plot (3)'!$K$15</f>
        <v>0</v>
      </c>
      <c r="G26" s="474">
        <f>'Plot (3)'!$J$16</f>
        <v>0</v>
      </c>
      <c r="H26" s="468">
        <f>'Plot (3)'!$K$16</f>
        <v>0</v>
      </c>
      <c r="I26" s="474">
        <f>'Plot (3)'!$L$14</f>
        <v>0</v>
      </c>
      <c r="J26" s="468">
        <f>'Plot (3)'!$M$14</f>
        <v>0</v>
      </c>
      <c r="K26" s="474">
        <f>'Plot (3)'!$L$15</f>
        <v>0</v>
      </c>
      <c r="L26" s="468">
        <f>'Plot (3)'!$M$15</f>
        <v>0</v>
      </c>
      <c r="M26" s="474">
        <f>'Plot (3)'!$L$16</f>
        <v>0</v>
      </c>
      <c r="N26" s="468">
        <f>'Plot (3)'!$M$16</f>
        <v>0</v>
      </c>
      <c r="O26" s="474">
        <f>'Plot (3)'!$N$14</f>
        <v>0</v>
      </c>
      <c r="P26" s="468">
        <f>'Plot (3)'!$O$14</f>
        <v>0</v>
      </c>
      <c r="Q26" s="474">
        <f>'Plot (3)'!$N$15</f>
        <v>0</v>
      </c>
      <c r="R26" s="468">
        <f>'Plot (3)'!$O$15</f>
        <v>0</v>
      </c>
      <c r="S26" s="474">
        <f>'Plot (3)'!$N$16</f>
        <v>0</v>
      </c>
      <c r="T26" s="468">
        <f>'Plot (3)'!$O$16</f>
        <v>0</v>
      </c>
      <c r="U26" s="474">
        <f>'Plot (3)'!$P$14</f>
        <v>0</v>
      </c>
      <c r="V26" s="468">
        <f>'Plot (3)'!$Q$14</f>
        <v>0</v>
      </c>
      <c r="W26" s="474">
        <f>'Plot (3)'!$P$15</f>
        <v>0</v>
      </c>
      <c r="X26" s="468">
        <f>'Plot (3)'!$Q$15</f>
        <v>0</v>
      </c>
      <c r="Y26" s="474">
        <f>'Plot (3)'!$P$16</f>
        <v>0</v>
      </c>
      <c r="Z26" s="468">
        <f>'Plot (3)'!$Q$16</f>
        <v>0</v>
      </c>
      <c r="AA26" s="474">
        <f>'Plot (3)'!$R$14</f>
        <v>0</v>
      </c>
      <c r="AB26" s="468">
        <f>'Plot (3)'!$S$14</f>
        <v>0</v>
      </c>
      <c r="AC26" s="474">
        <f>'Plot (3)'!$R$15</f>
        <v>0</v>
      </c>
      <c r="AD26" s="468">
        <f>'Plot (3)'!$S$15</f>
        <v>0</v>
      </c>
      <c r="AE26" s="474">
        <f>'Plot (3)'!$R$16</f>
        <v>0</v>
      </c>
      <c r="AF26" s="468">
        <f>'Plot (3)'!$S$16</f>
        <v>0</v>
      </c>
      <c r="AG26" s="150"/>
      <c r="AH26" s="483">
        <v>5</v>
      </c>
      <c r="AI26" s="483" t="str">
        <f ca="1">+AA46</f>
        <v>N/A</v>
      </c>
      <c r="AJ26" s="480">
        <f t="shared" ref="AJ26:AO26" si="29">+SUM(AA47:AA56)</f>
        <v>0</v>
      </c>
      <c r="AK26" s="476">
        <f t="shared" si="29"/>
        <v>0</v>
      </c>
      <c r="AL26" s="476">
        <f t="shared" si="29"/>
        <v>0</v>
      </c>
      <c r="AM26" s="476">
        <f t="shared" si="29"/>
        <v>0</v>
      </c>
      <c r="AN26" s="476">
        <f t="shared" si="29"/>
        <v>0</v>
      </c>
      <c r="AO26" s="476">
        <f t="shared" si="29"/>
        <v>0</v>
      </c>
      <c r="AP26" s="483">
        <f t="shared" si="14"/>
        <v>0</v>
      </c>
      <c r="AR26" s="149"/>
      <c r="AS26" s="125"/>
      <c r="AT26" s="125"/>
      <c r="AU26" s="125"/>
      <c r="AV26" s="125"/>
    </row>
    <row r="27" spans="1:48">
      <c r="A27" s="470">
        <v>3</v>
      </c>
      <c r="B27" s="468">
        <f>+'Plot (3)'!A$17</f>
        <v>0</v>
      </c>
      <c r="C27" s="474">
        <f>'Plot (3)'!$J$17</f>
        <v>0</v>
      </c>
      <c r="D27" s="468">
        <f>'Plot (3)'!$K$17</f>
        <v>0</v>
      </c>
      <c r="E27" s="474">
        <f>'Plot (3)'!$J$18</f>
        <v>0</v>
      </c>
      <c r="F27" s="468">
        <f>'Plot (3)'!$K$18</f>
        <v>0</v>
      </c>
      <c r="G27" s="474">
        <f>'Plot (3)'!$J$19</f>
        <v>0</v>
      </c>
      <c r="H27" s="468">
        <f>'Plot (3)'!$K$19</f>
        <v>0</v>
      </c>
      <c r="I27" s="474">
        <f>'Plot (3)'!$L$17</f>
        <v>0</v>
      </c>
      <c r="J27" s="468">
        <f>'Plot (3)'!$M$17</f>
        <v>0</v>
      </c>
      <c r="K27" s="474">
        <f>'Plot (3)'!$L$18</f>
        <v>0</v>
      </c>
      <c r="L27" s="468">
        <f>'Plot (3)'!$M$18</f>
        <v>0</v>
      </c>
      <c r="M27" s="474">
        <f>'Plot (3)'!$L$19</f>
        <v>0</v>
      </c>
      <c r="N27" s="468">
        <f>'Plot (3)'!$M$19</f>
        <v>0</v>
      </c>
      <c r="O27" s="474">
        <f>'Plot (3)'!$N$17</f>
        <v>0</v>
      </c>
      <c r="P27" s="468">
        <f>'Plot (3)'!$O$17</f>
        <v>0</v>
      </c>
      <c r="Q27" s="474">
        <f>'Plot (3)'!$N$18</f>
        <v>0</v>
      </c>
      <c r="R27" s="468">
        <f>'Plot (3)'!$O$18</f>
        <v>0</v>
      </c>
      <c r="S27" s="474">
        <f>'Plot (3)'!$N$19</f>
        <v>0</v>
      </c>
      <c r="T27" s="468">
        <f>'Plot (3)'!$O$19</f>
        <v>0</v>
      </c>
      <c r="U27" s="474">
        <f>'Plot (3)'!$P$17</f>
        <v>0</v>
      </c>
      <c r="V27" s="468">
        <f>'Plot (3)'!$Q$17</f>
        <v>0</v>
      </c>
      <c r="W27" s="474">
        <f>'Plot (3)'!$P$18</f>
        <v>0</v>
      </c>
      <c r="X27" s="468">
        <f>'Plot (3)'!$Q$18</f>
        <v>0</v>
      </c>
      <c r="Y27" s="474">
        <f>'Plot (3)'!$P$19</f>
        <v>0</v>
      </c>
      <c r="Z27" s="468">
        <f>'Plot (3)'!$Q$19</f>
        <v>0</v>
      </c>
      <c r="AA27" s="474">
        <f>'Plot (3)'!$R$17</f>
        <v>0</v>
      </c>
      <c r="AB27" s="468">
        <f>'Plot (3)'!$S$17</f>
        <v>0</v>
      </c>
      <c r="AC27" s="474">
        <f>'Plot (3)'!$R$18</f>
        <v>0</v>
      </c>
      <c r="AD27" s="468">
        <f>'Plot (3)'!$S$18</f>
        <v>0</v>
      </c>
      <c r="AE27" s="474">
        <f>'Plot (3)'!$R$19</f>
        <v>0</v>
      </c>
      <c r="AF27" s="468">
        <f>'Plot (3)'!$S$19</f>
        <v>0</v>
      </c>
      <c r="AG27" s="150"/>
      <c r="AH27" s="482">
        <v>6</v>
      </c>
      <c r="AI27" s="482" t="str">
        <f ca="1">+C57</f>
        <v>N/A</v>
      </c>
      <c r="AJ27" s="479">
        <f t="shared" ref="AJ27:AO27" si="30">+SUM(C58:C67)</f>
        <v>0</v>
      </c>
      <c r="AK27" s="475">
        <f t="shared" si="30"/>
        <v>0</v>
      </c>
      <c r="AL27" s="475">
        <f t="shared" si="30"/>
        <v>0</v>
      </c>
      <c r="AM27" s="475">
        <f t="shared" si="30"/>
        <v>0</v>
      </c>
      <c r="AN27" s="475">
        <f t="shared" si="30"/>
        <v>0</v>
      </c>
      <c r="AO27" s="475">
        <f t="shared" si="30"/>
        <v>0</v>
      </c>
      <c r="AP27" s="482">
        <f t="shared" si="14"/>
        <v>0</v>
      </c>
      <c r="AR27" s="149"/>
      <c r="AS27" s="125"/>
      <c r="AT27" s="125"/>
      <c r="AU27" s="125"/>
      <c r="AV27" s="125"/>
    </row>
    <row r="28" spans="1:48">
      <c r="A28" s="470">
        <v>3</v>
      </c>
      <c r="B28" s="468">
        <f>+'Plot (3)'!A$20</f>
        <v>0</v>
      </c>
      <c r="C28" s="474">
        <f>'Plot (3)'!$J$20</f>
        <v>0</v>
      </c>
      <c r="D28" s="468">
        <f>'Plot (3)'!$K$20</f>
        <v>0</v>
      </c>
      <c r="E28" s="474">
        <f>'Plot (3)'!$J$21</f>
        <v>0</v>
      </c>
      <c r="F28" s="468">
        <f>'Plot (3)'!$K$21</f>
        <v>0</v>
      </c>
      <c r="G28" s="474">
        <f>'Plot (3)'!$J$22</f>
        <v>0</v>
      </c>
      <c r="H28" s="468">
        <f>'Plot (3)'!$K$22</f>
        <v>0</v>
      </c>
      <c r="I28" s="474">
        <f>'Plot (3)'!$L$20</f>
        <v>0</v>
      </c>
      <c r="J28" s="468">
        <f>'Plot (3)'!$M$20</f>
        <v>0</v>
      </c>
      <c r="K28" s="474">
        <f>'Plot (3)'!$L$21</f>
        <v>0</v>
      </c>
      <c r="L28" s="468">
        <f>'Plot (3)'!$M$21</f>
        <v>0</v>
      </c>
      <c r="M28" s="474">
        <f>'Plot (3)'!$L$22</f>
        <v>0</v>
      </c>
      <c r="N28" s="468">
        <f>'Plot (3)'!$M$22</f>
        <v>0</v>
      </c>
      <c r="O28" s="474">
        <f>'Plot (3)'!$N$20</f>
        <v>0</v>
      </c>
      <c r="P28" s="468">
        <f>'Plot (3)'!$O$20</f>
        <v>0</v>
      </c>
      <c r="Q28" s="474">
        <f>'Plot (3)'!$N$21</f>
        <v>0</v>
      </c>
      <c r="R28" s="468">
        <f>'Plot (3)'!$O$21</f>
        <v>0</v>
      </c>
      <c r="S28" s="474">
        <f>'Plot (3)'!$N$22</f>
        <v>0</v>
      </c>
      <c r="T28" s="468">
        <f>'Plot (3)'!$O$22</f>
        <v>0</v>
      </c>
      <c r="U28" s="474">
        <f>'Plot (3)'!$P$20</f>
        <v>0</v>
      </c>
      <c r="V28" s="468">
        <f>'Plot (3)'!$Q$20</f>
        <v>0</v>
      </c>
      <c r="W28" s="474">
        <f>'Plot (3)'!$P$21</f>
        <v>0</v>
      </c>
      <c r="X28" s="468">
        <f>'Plot (3)'!$Q$21</f>
        <v>0</v>
      </c>
      <c r="Y28" s="474">
        <f>'Plot (3)'!$P$22</f>
        <v>0</v>
      </c>
      <c r="Z28" s="468">
        <f>'Plot (3)'!$Q$22</f>
        <v>0</v>
      </c>
      <c r="AA28" s="474">
        <f>'Plot (3)'!$R$20</f>
        <v>0</v>
      </c>
      <c r="AB28" s="468">
        <f>'Plot (3)'!$S$20</f>
        <v>0</v>
      </c>
      <c r="AC28" s="474">
        <f>'Plot (3)'!$R$21</f>
        <v>0</v>
      </c>
      <c r="AD28" s="468">
        <f>'Plot (3)'!$S$21</f>
        <v>0</v>
      </c>
      <c r="AE28" s="474">
        <f>'Plot (3)'!$R$22</f>
        <v>0</v>
      </c>
      <c r="AF28" s="468">
        <f>'Plot (3)'!$S$22</f>
        <v>0</v>
      </c>
      <c r="AG28" s="150"/>
      <c r="AH28" s="482">
        <v>6</v>
      </c>
      <c r="AI28" s="482" t="str">
        <f ca="1">+I57</f>
        <v>N/A</v>
      </c>
      <c r="AJ28" s="479">
        <f t="shared" ref="AJ28:AO28" si="31">+SUM(I58:I67)</f>
        <v>0</v>
      </c>
      <c r="AK28" s="475">
        <f t="shared" si="31"/>
        <v>0</v>
      </c>
      <c r="AL28" s="475">
        <f t="shared" si="31"/>
        <v>0</v>
      </c>
      <c r="AM28" s="475">
        <f t="shared" si="31"/>
        <v>0</v>
      </c>
      <c r="AN28" s="475">
        <f t="shared" si="31"/>
        <v>0</v>
      </c>
      <c r="AO28" s="475">
        <f t="shared" si="31"/>
        <v>0</v>
      </c>
      <c r="AP28" s="482">
        <f t="shared" si="14"/>
        <v>0</v>
      </c>
      <c r="AR28" s="149"/>
      <c r="AS28" s="125"/>
      <c r="AT28" s="125"/>
      <c r="AU28" s="125"/>
      <c r="AV28" s="125"/>
    </row>
    <row r="29" spans="1:48">
      <c r="A29" s="470">
        <v>3</v>
      </c>
      <c r="B29" s="468">
        <f>+'Plot (3)'!A$23</f>
        <v>0</v>
      </c>
      <c r="C29" s="474">
        <f>'Plot (3)'!$J$23</f>
        <v>0</v>
      </c>
      <c r="D29" s="468">
        <f>'Plot (3)'!$K$23</f>
        <v>0</v>
      </c>
      <c r="E29" s="474">
        <f>'Plot (3)'!$J$24</f>
        <v>0</v>
      </c>
      <c r="F29" s="468">
        <f>'Plot (3)'!$K$24</f>
        <v>0</v>
      </c>
      <c r="G29" s="474">
        <f>'Plot (3)'!$J$25</f>
        <v>0</v>
      </c>
      <c r="H29" s="468">
        <f>'Plot (3)'!$K$25</f>
        <v>0</v>
      </c>
      <c r="I29" s="474">
        <f>'Plot (3)'!$L$23</f>
        <v>0</v>
      </c>
      <c r="J29" s="468">
        <f>'Plot (3)'!$M$23</f>
        <v>0</v>
      </c>
      <c r="K29" s="474">
        <f>'Plot (3)'!$L$24</f>
        <v>0</v>
      </c>
      <c r="L29" s="468">
        <f>'Plot (3)'!$M$24</f>
        <v>0</v>
      </c>
      <c r="M29" s="474">
        <f>'Plot (3)'!$L$25</f>
        <v>0</v>
      </c>
      <c r="N29" s="468">
        <f>'Plot (3)'!$M$25</f>
        <v>0</v>
      </c>
      <c r="O29" s="474">
        <f>'Plot (3)'!$N$23</f>
        <v>0</v>
      </c>
      <c r="P29" s="468">
        <f>'Plot (3)'!$O$23</f>
        <v>0</v>
      </c>
      <c r="Q29" s="474">
        <f>'Plot (3)'!$N$24</f>
        <v>0</v>
      </c>
      <c r="R29" s="468">
        <f>'Plot (3)'!$O$24</f>
        <v>0</v>
      </c>
      <c r="S29" s="474">
        <f>'Plot (3)'!$N$25</f>
        <v>0</v>
      </c>
      <c r="T29" s="468">
        <f>'Plot (3)'!$O$25</f>
        <v>0</v>
      </c>
      <c r="U29" s="474">
        <f>'Plot (3)'!$P$23</f>
        <v>0</v>
      </c>
      <c r="V29" s="468">
        <f>'Plot (3)'!$Q$23</f>
        <v>0</v>
      </c>
      <c r="W29" s="474">
        <f>'Plot (3)'!$P$24</f>
        <v>0</v>
      </c>
      <c r="X29" s="468">
        <f>'Plot (3)'!$Q$24</f>
        <v>0</v>
      </c>
      <c r="Y29" s="474">
        <f>'Plot (3)'!$P$25</f>
        <v>0</v>
      </c>
      <c r="Z29" s="468">
        <f>'Plot (3)'!$Q$25</f>
        <v>0</v>
      </c>
      <c r="AA29" s="474">
        <f>'Plot (3)'!$R$23</f>
        <v>0</v>
      </c>
      <c r="AB29" s="468">
        <f>'Plot (3)'!$S$23</f>
        <v>0</v>
      </c>
      <c r="AC29" s="474">
        <f>'Plot (3)'!$R$24</f>
        <v>0</v>
      </c>
      <c r="AD29" s="468">
        <f>'Plot (3)'!$S$24</f>
        <v>0</v>
      </c>
      <c r="AE29" s="474">
        <f>'Plot (3)'!$R$25</f>
        <v>0</v>
      </c>
      <c r="AF29" s="468">
        <f>'Plot (3)'!$S$25</f>
        <v>0</v>
      </c>
      <c r="AG29" s="150"/>
      <c r="AH29" s="482">
        <v>6</v>
      </c>
      <c r="AI29" s="482" t="str">
        <f ca="1">+O57</f>
        <v>N/A</v>
      </c>
      <c r="AJ29" s="479">
        <f t="shared" ref="AJ29:AO29" si="32">+SUM(O58:O67)</f>
        <v>0</v>
      </c>
      <c r="AK29" s="475">
        <f t="shared" si="32"/>
        <v>0</v>
      </c>
      <c r="AL29" s="475">
        <f t="shared" si="32"/>
        <v>0</v>
      </c>
      <c r="AM29" s="475">
        <f t="shared" si="32"/>
        <v>0</v>
      </c>
      <c r="AN29" s="475">
        <f t="shared" si="32"/>
        <v>0</v>
      </c>
      <c r="AO29" s="475">
        <f t="shared" si="32"/>
        <v>0</v>
      </c>
      <c r="AP29" s="482">
        <f t="shared" si="14"/>
        <v>0</v>
      </c>
      <c r="AR29" s="149"/>
      <c r="AS29" s="125"/>
      <c r="AT29" s="125"/>
      <c r="AU29" s="125"/>
      <c r="AV29" s="125"/>
    </row>
    <row r="30" spans="1:48">
      <c r="A30" s="470">
        <v>3</v>
      </c>
      <c r="B30" s="468">
        <f>+'Plot (3)'!A$26</f>
        <v>0</v>
      </c>
      <c r="C30" s="474">
        <f>'Plot (3)'!$J$26</f>
        <v>0</v>
      </c>
      <c r="D30" s="468">
        <f>'Plot (3)'!$K$26</f>
        <v>0</v>
      </c>
      <c r="E30" s="474">
        <f>'Plot (3)'!$J$27</f>
        <v>0</v>
      </c>
      <c r="F30" s="468">
        <f>'Plot (3)'!$K$27</f>
        <v>0</v>
      </c>
      <c r="G30" s="474">
        <f>'Plot (3)'!$J$28</f>
        <v>0</v>
      </c>
      <c r="H30" s="468">
        <f>'Plot (3)'!$K$28</f>
        <v>0</v>
      </c>
      <c r="I30" s="474">
        <f>'Plot (3)'!$L$26</f>
        <v>0</v>
      </c>
      <c r="J30" s="468">
        <f>'Plot (3)'!$M$26</f>
        <v>0</v>
      </c>
      <c r="K30" s="474">
        <f>'Plot (3)'!$L$27</f>
        <v>0</v>
      </c>
      <c r="L30" s="468">
        <f>'Plot (3)'!$M$27</f>
        <v>0</v>
      </c>
      <c r="M30" s="474">
        <f>'Plot (3)'!$L$28</f>
        <v>0</v>
      </c>
      <c r="N30" s="468">
        <f>'Plot (3)'!$M$28</f>
        <v>0</v>
      </c>
      <c r="O30" s="474">
        <f>'Plot (3)'!$N$26</f>
        <v>0</v>
      </c>
      <c r="P30" s="468">
        <f>'Plot (3)'!$O$26</f>
        <v>0</v>
      </c>
      <c r="Q30" s="474">
        <f>'Plot (3)'!$N$27</f>
        <v>0</v>
      </c>
      <c r="R30" s="468">
        <f>'Plot (3)'!$O$27</f>
        <v>0</v>
      </c>
      <c r="S30" s="474">
        <f>'Plot (3)'!$N$28</f>
        <v>0</v>
      </c>
      <c r="T30" s="468">
        <f>'Plot (3)'!$O$28</f>
        <v>0</v>
      </c>
      <c r="U30" s="474">
        <f>'Plot (3)'!$P$26</f>
        <v>0</v>
      </c>
      <c r="V30" s="468">
        <f>'Plot (3)'!$Q$26</f>
        <v>0</v>
      </c>
      <c r="W30" s="474">
        <f>'Plot (3)'!$P$27</f>
        <v>0</v>
      </c>
      <c r="X30" s="468">
        <f>'Plot (3)'!$Q$27</f>
        <v>0</v>
      </c>
      <c r="Y30" s="474">
        <f>'Plot (3)'!$P$28</f>
        <v>0</v>
      </c>
      <c r="Z30" s="468">
        <f>'Plot (3)'!$Q$28</f>
        <v>0</v>
      </c>
      <c r="AA30" s="474">
        <f>'Plot (3)'!$R$26</f>
        <v>0</v>
      </c>
      <c r="AB30" s="468">
        <f>'Plot (3)'!$S$26</f>
        <v>0</v>
      </c>
      <c r="AC30" s="474">
        <f>'Plot (3)'!$R$27</f>
        <v>0</v>
      </c>
      <c r="AD30" s="468">
        <f>'Plot (3)'!$S$27</f>
        <v>0</v>
      </c>
      <c r="AE30" s="474">
        <f>'Plot (3)'!$R$28</f>
        <v>0</v>
      </c>
      <c r="AF30" s="468">
        <f>'Plot (3)'!$S$28</f>
        <v>0</v>
      </c>
      <c r="AG30" s="150"/>
      <c r="AH30" s="482">
        <v>6</v>
      </c>
      <c r="AI30" s="482" t="str">
        <f ca="1">+U57</f>
        <v>N/A</v>
      </c>
      <c r="AJ30" s="479">
        <f t="shared" ref="AJ30:AO30" si="33">+SUM(U58:U67)</f>
        <v>0</v>
      </c>
      <c r="AK30" s="475">
        <f t="shared" si="33"/>
        <v>0</v>
      </c>
      <c r="AL30" s="475">
        <f t="shared" si="33"/>
        <v>0</v>
      </c>
      <c r="AM30" s="475">
        <f t="shared" si="33"/>
        <v>0</v>
      </c>
      <c r="AN30" s="475">
        <f t="shared" si="33"/>
        <v>0</v>
      </c>
      <c r="AO30" s="475">
        <f t="shared" si="33"/>
        <v>0</v>
      </c>
      <c r="AP30" s="482">
        <f t="shared" si="14"/>
        <v>0</v>
      </c>
      <c r="AR30" s="149"/>
      <c r="AS30" s="125"/>
      <c r="AT30" s="125"/>
      <c r="AU30" s="125"/>
      <c r="AV30" s="125"/>
    </row>
    <row r="31" spans="1:48" ht="15.75" thickBot="1">
      <c r="A31" s="470">
        <v>3</v>
      </c>
      <c r="B31" s="468">
        <f>+'Plot (3)'!A$29</f>
        <v>0</v>
      </c>
      <c r="C31" s="474">
        <f>'Plot (3)'!$J$29</f>
        <v>0</v>
      </c>
      <c r="D31" s="468">
        <f>'Plot (3)'!$K$29</f>
        <v>0</v>
      </c>
      <c r="E31" s="474">
        <f>'Plot (3)'!$J$30</f>
        <v>0</v>
      </c>
      <c r="F31" s="468">
        <f>'Plot (3)'!$K$30</f>
        <v>0</v>
      </c>
      <c r="G31" s="474">
        <f>'Plot (3)'!$J$31</f>
        <v>0</v>
      </c>
      <c r="H31" s="468">
        <f>'Plot (3)'!$K$31</f>
        <v>0</v>
      </c>
      <c r="I31" s="474">
        <f>'Plot (3)'!$L$29</f>
        <v>0</v>
      </c>
      <c r="J31" s="468">
        <f>'Plot (3)'!$M$29</f>
        <v>0</v>
      </c>
      <c r="K31" s="474">
        <f>'Plot (3)'!$L$30</f>
        <v>0</v>
      </c>
      <c r="L31" s="468">
        <f>'Plot (3)'!$M$30</f>
        <v>0</v>
      </c>
      <c r="M31" s="474">
        <f>'Plot (3)'!$L$31</f>
        <v>0</v>
      </c>
      <c r="N31" s="468">
        <f>'Plot (3)'!$M$31</f>
        <v>0</v>
      </c>
      <c r="O31" s="474">
        <f>'Plot (3)'!$N$29</f>
        <v>0</v>
      </c>
      <c r="P31" s="468">
        <f>'Plot (3)'!$O$29</f>
        <v>0</v>
      </c>
      <c r="Q31" s="474">
        <f>'Plot (3)'!$N$30</f>
        <v>0</v>
      </c>
      <c r="R31" s="468">
        <f>'Plot (3)'!$O$30</f>
        <v>0</v>
      </c>
      <c r="S31" s="474">
        <f>'Plot (3)'!$N$31</f>
        <v>0</v>
      </c>
      <c r="T31" s="468">
        <f>'Plot (3)'!$O$31</f>
        <v>0</v>
      </c>
      <c r="U31" s="474">
        <f>'Plot (3)'!$P$29</f>
        <v>0</v>
      </c>
      <c r="V31" s="468">
        <f>'Plot (3)'!$Q$29</f>
        <v>0</v>
      </c>
      <c r="W31" s="474">
        <f>'Plot (3)'!$P$30</f>
        <v>0</v>
      </c>
      <c r="X31" s="468">
        <f>'Plot (3)'!$Q$30</f>
        <v>0</v>
      </c>
      <c r="Y31" s="474">
        <f>'Plot (3)'!$P$31</f>
        <v>0</v>
      </c>
      <c r="Z31" s="468">
        <f>'Plot (3)'!$Q$31</f>
        <v>0</v>
      </c>
      <c r="AA31" s="474">
        <f>'Plot (3)'!$R$29</f>
        <v>0</v>
      </c>
      <c r="AB31" s="468">
        <f>'Plot (3)'!$S$29</f>
        <v>0</v>
      </c>
      <c r="AC31" s="474">
        <f>'Plot (3)'!$R$30</f>
        <v>0</v>
      </c>
      <c r="AD31" s="468">
        <f>'Plot (3)'!$S$30</f>
        <v>0</v>
      </c>
      <c r="AE31" s="474">
        <f>'Plot (3)'!$R$31</f>
        <v>0</v>
      </c>
      <c r="AF31" s="468">
        <f>'Plot (3)'!$S$31</f>
        <v>0</v>
      </c>
      <c r="AG31" s="150"/>
      <c r="AH31" s="483">
        <v>6</v>
      </c>
      <c r="AI31" s="483" t="str">
        <f ca="1">+AA57</f>
        <v>N/A</v>
      </c>
      <c r="AJ31" s="480">
        <f t="shared" ref="AJ31:AO31" si="34">+SUM(AA58:AA67)</f>
        <v>0</v>
      </c>
      <c r="AK31" s="476">
        <f t="shared" si="34"/>
        <v>0</v>
      </c>
      <c r="AL31" s="476">
        <f t="shared" si="34"/>
        <v>0</v>
      </c>
      <c r="AM31" s="476">
        <f t="shared" si="34"/>
        <v>0</v>
      </c>
      <c r="AN31" s="476">
        <f t="shared" si="34"/>
        <v>0</v>
      </c>
      <c r="AO31" s="476">
        <f t="shared" si="34"/>
        <v>0</v>
      </c>
      <c r="AP31" s="483">
        <f t="shared" si="14"/>
        <v>0</v>
      </c>
      <c r="AR31" s="149"/>
      <c r="AS31" s="125"/>
      <c r="AT31" s="125"/>
      <c r="AU31" s="125"/>
      <c r="AV31" s="125"/>
    </row>
    <row r="32" spans="1:48">
      <c r="A32" s="470">
        <v>3</v>
      </c>
      <c r="B32" s="468">
        <f>+'Plot (3)'!A$32</f>
        <v>0</v>
      </c>
      <c r="C32" s="474">
        <f>'Plot (3)'!$J$32</f>
        <v>0</v>
      </c>
      <c r="D32" s="468">
        <f>'Plot (3)'!$K$32</f>
        <v>0</v>
      </c>
      <c r="E32" s="474">
        <f>'Plot (3)'!$J$33</f>
        <v>0</v>
      </c>
      <c r="F32" s="468">
        <f>'Plot (3)'!$K$33</f>
        <v>0</v>
      </c>
      <c r="G32" s="474">
        <f>'Plot (3)'!$J$34</f>
        <v>0</v>
      </c>
      <c r="H32" s="468">
        <f>'Plot (3)'!$K$34</f>
        <v>0</v>
      </c>
      <c r="I32" s="474">
        <f>'Plot (3)'!$L$32</f>
        <v>0</v>
      </c>
      <c r="J32" s="468">
        <f>'Plot (3)'!$M$32</f>
        <v>0</v>
      </c>
      <c r="K32" s="474">
        <f>'Plot (3)'!$L$33</f>
        <v>0</v>
      </c>
      <c r="L32" s="468">
        <f>'Plot (3)'!$M$33</f>
        <v>0</v>
      </c>
      <c r="M32" s="474">
        <f>'Plot (3)'!$L$34</f>
        <v>0</v>
      </c>
      <c r="N32" s="468">
        <f>'Plot (3)'!$M$34</f>
        <v>0</v>
      </c>
      <c r="O32" s="474">
        <f>'Plot (3)'!$N$32</f>
        <v>0</v>
      </c>
      <c r="P32" s="468">
        <f>'Plot (3)'!$O$32</f>
        <v>0</v>
      </c>
      <c r="Q32" s="474">
        <f>'Plot (3)'!$N$33</f>
        <v>0</v>
      </c>
      <c r="R32" s="468">
        <f>'Plot (3)'!$O$33</f>
        <v>0</v>
      </c>
      <c r="S32" s="474">
        <f>'Plot (3)'!$N$34</f>
        <v>0</v>
      </c>
      <c r="T32" s="468">
        <f>'Plot (3)'!$O$34</f>
        <v>0</v>
      </c>
      <c r="U32" s="474">
        <f>'Plot (3)'!$P$32</f>
        <v>0</v>
      </c>
      <c r="V32" s="468">
        <f>'Plot (3)'!$Q$32</f>
        <v>0</v>
      </c>
      <c r="W32" s="474">
        <f>'Plot (3)'!$P$33</f>
        <v>0</v>
      </c>
      <c r="X32" s="468">
        <f>'Plot (3)'!$Q$33</f>
        <v>0</v>
      </c>
      <c r="Y32" s="474">
        <f>'Plot (3)'!$P$34</f>
        <v>0</v>
      </c>
      <c r="Z32" s="468">
        <f>'Plot (3)'!$Q$34</f>
        <v>0</v>
      </c>
      <c r="AA32" s="474">
        <f>'Plot (3)'!$R$32</f>
        <v>0</v>
      </c>
      <c r="AB32" s="468">
        <f>'Plot (3)'!$S$32</f>
        <v>0</v>
      </c>
      <c r="AC32" s="474">
        <f>'Plot (3)'!$R$33</f>
        <v>0</v>
      </c>
      <c r="AD32" s="468">
        <f>'Plot (3)'!$S$33</f>
        <v>0</v>
      </c>
      <c r="AE32" s="474">
        <f>'Plot (3)'!$R$34</f>
        <v>0</v>
      </c>
      <c r="AF32" s="468">
        <f>'Plot (3)'!$S$34</f>
        <v>0</v>
      </c>
      <c r="AG32" s="150"/>
      <c r="AH32" s="482">
        <v>7</v>
      </c>
      <c r="AI32" s="482" t="str">
        <f ca="1">+C68</f>
        <v>N/A</v>
      </c>
      <c r="AJ32" s="481">
        <f t="shared" ref="AJ32:AO32" si="35">+SUM(C69:C78)</f>
        <v>0</v>
      </c>
      <c r="AK32" s="477">
        <f t="shared" si="35"/>
        <v>0</v>
      </c>
      <c r="AL32" s="477">
        <f t="shared" si="35"/>
        <v>0</v>
      </c>
      <c r="AM32" s="477">
        <f t="shared" si="35"/>
        <v>0</v>
      </c>
      <c r="AN32" s="477">
        <f t="shared" si="35"/>
        <v>0</v>
      </c>
      <c r="AO32" s="477">
        <f t="shared" si="35"/>
        <v>0</v>
      </c>
      <c r="AP32" s="482">
        <f t="shared" si="14"/>
        <v>0</v>
      </c>
      <c r="AR32" s="149"/>
      <c r="AS32" s="125"/>
      <c r="AT32" s="125"/>
      <c r="AU32" s="125"/>
      <c r="AV32" s="125"/>
    </row>
    <row r="33" spans="1:48">
      <c r="A33" s="470">
        <v>3</v>
      </c>
      <c r="B33" s="468">
        <f>+'Plot (3)'!A$35</f>
        <v>0</v>
      </c>
      <c r="C33" s="474">
        <f>'Plot (3)'!$J$35</f>
        <v>0</v>
      </c>
      <c r="D33" s="468">
        <f>'Plot (3)'!$K$35</f>
        <v>0</v>
      </c>
      <c r="E33" s="474">
        <f>'Plot (3)'!$J$36</f>
        <v>0</v>
      </c>
      <c r="F33" s="468">
        <f>'Plot (3)'!$K$36</f>
        <v>0</v>
      </c>
      <c r="G33" s="474">
        <f>'Plot (3)'!$J$37</f>
        <v>0</v>
      </c>
      <c r="H33" s="468">
        <f>'Plot (3)'!$K$37</f>
        <v>0</v>
      </c>
      <c r="I33" s="474">
        <f>'Plot (3)'!$L$35</f>
        <v>0</v>
      </c>
      <c r="J33" s="468">
        <f>'Plot (3)'!$M$35</f>
        <v>0</v>
      </c>
      <c r="K33" s="474">
        <f>'Plot (3)'!$L$36</f>
        <v>0</v>
      </c>
      <c r="L33" s="468">
        <f>'Plot (3)'!$M$36</f>
        <v>0</v>
      </c>
      <c r="M33" s="474">
        <f>'Plot (3)'!$L$37</f>
        <v>0</v>
      </c>
      <c r="N33" s="468">
        <f>'Plot (3)'!$M$37</f>
        <v>0</v>
      </c>
      <c r="O33" s="474">
        <f>'Plot (3)'!$N$35</f>
        <v>0</v>
      </c>
      <c r="P33" s="468">
        <f>'Plot (3)'!$O$35</f>
        <v>0</v>
      </c>
      <c r="Q33" s="474">
        <f>'Plot (3)'!$N$36</f>
        <v>0</v>
      </c>
      <c r="R33" s="468">
        <f>'Plot (3)'!$O$36</f>
        <v>0</v>
      </c>
      <c r="S33" s="474">
        <f>'Plot (3)'!$N$37</f>
        <v>0</v>
      </c>
      <c r="T33" s="468">
        <f>'Plot (3)'!$O$37</f>
        <v>0</v>
      </c>
      <c r="U33" s="474">
        <f>'Plot (3)'!$P$35</f>
        <v>0</v>
      </c>
      <c r="V33" s="468">
        <f>'Plot (3)'!$Q$35</f>
        <v>0</v>
      </c>
      <c r="W33" s="474">
        <f>'Plot (3)'!$P$36</f>
        <v>0</v>
      </c>
      <c r="X33" s="468">
        <f>'Plot (3)'!$Q$36</f>
        <v>0</v>
      </c>
      <c r="Y33" s="474">
        <f>'Plot (3)'!$P$37</f>
        <v>0</v>
      </c>
      <c r="Z33" s="468">
        <f>'Plot (3)'!$Q$37</f>
        <v>0</v>
      </c>
      <c r="AA33" s="474">
        <f>'Plot (3)'!$R$35</f>
        <v>0</v>
      </c>
      <c r="AB33" s="468">
        <f>'Plot (3)'!$S$35</f>
        <v>0</v>
      </c>
      <c r="AC33" s="474">
        <f>'Plot (3)'!$R$36</f>
        <v>0</v>
      </c>
      <c r="AD33" s="468">
        <f>'Plot (3)'!$S$36</f>
        <v>0</v>
      </c>
      <c r="AE33" s="474">
        <f>'Plot (3)'!$R$37</f>
        <v>0</v>
      </c>
      <c r="AF33" s="468">
        <f>'Plot (3)'!$S$37</f>
        <v>0</v>
      </c>
      <c r="AG33" s="150"/>
      <c r="AH33" s="482">
        <v>7</v>
      </c>
      <c r="AI33" s="482" t="str">
        <f ca="1">+I68</f>
        <v>N/A</v>
      </c>
      <c r="AJ33" s="479">
        <f t="shared" ref="AJ33:AO33" si="36">+SUM(I69:I78)</f>
        <v>0</v>
      </c>
      <c r="AK33" s="475">
        <f t="shared" si="36"/>
        <v>0</v>
      </c>
      <c r="AL33" s="475">
        <f t="shared" si="36"/>
        <v>0</v>
      </c>
      <c r="AM33" s="475">
        <f t="shared" si="36"/>
        <v>0</v>
      </c>
      <c r="AN33" s="475">
        <f t="shared" si="36"/>
        <v>0</v>
      </c>
      <c r="AO33" s="475">
        <f t="shared" si="36"/>
        <v>0</v>
      </c>
      <c r="AP33" s="482">
        <f t="shared" si="14"/>
        <v>0</v>
      </c>
      <c r="AR33" s="149"/>
      <c r="AS33" s="125"/>
      <c r="AT33" s="125"/>
      <c r="AU33" s="125"/>
      <c r="AV33" s="125"/>
    </row>
    <row r="34" spans="1:48">
      <c r="A34" s="470">
        <v>3</v>
      </c>
      <c r="B34" s="468">
        <f>+'Plot (3)'!A$38</f>
        <v>0</v>
      </c>
      <c r="C34" s="474">
        <f>'Plot (3)'!$J$38</f>
        <v>0</v>
      </c>
      <c r="D34" s="468">
        <f>'Plot (3)'!$K$38</f>
        <v>0</v>
      </c>
      <c r="E34" s="474">
        <f>'Plot (3)'!$J$39</f>
        <v>0</v>
      </c>
      <c r="F34" s="468">
        <f>'Plot (3)'!$K$39</f>
        <v>0</v>
      </c>
      <c r="G34" s="474">
        <f>'Plot (3)'!$J$40</f>
        <v>0</v>
      </c>
      <c r="H34" s="468">
        <f>'Plot (3)'!$K$40</f>
        <v>0</v>
      </c>
      <c r="I34" s="474">
        <f>'Plot (3)'!$L$38</f>
        <v>0</v>
      </c>
      <c r="J34" s="468">
        <f>'Plot (3)'!$M$38</f>
        <v>0</v>
      </c>
      <c r="K34" s="474">
        <f>'Plot (3)'!$L$39</f>
        <v>0</v>
      </c>
      <c r="L34" s="468">
        <f>'Plot (3)'!$M$39</f>
        <v>0</v>
      </c>
      <c r="M34" s="474">
        <f>'Plot (3)'!$L$40</f>
        <v>0</v>
      </c>
      <c r="N34" s="468">
        <f>'Plot (3)'!$M$40</f>
        <v>0</v>
      </c>
      <c r="O34" s="474">
        <f>'Plot (3)'!$N$38</f>
        <v>0</v>
      </c>
      <c r="P34" s="468">
        <f>'Plot (3)'!$O$38</f>
        <v>0</v>
      </c>
      <c r="Q34" s="474">
        <f>'Plot (3)'!$N$39</f>
        <v>0</v>
      </c>
      <c r="R34" s="468">
        <f>'Plot (3)'!$O$39</f>
        <v>0</v>
      </c>
      <c r="S34" s="474">
        <f>'Plot (3)'!$N$40</f>
        <v>0</v>
      </c>
      <c r="T34" s="468">
        <f>'Plot (3)'!$O$40</f>
        <v>0</v>
      </c>
      <c r="U34" s="474">
        <f>'Plot (3)'!$P$38</f>
        <v>0</v>
      </c>
      <c r="V34" s="468">
        <f>'Plot (3)'!$Q$38</f>
        <v>0</v>
      </c>
      <c r="W34" s="474">
        <f>'Plot (3)'!$P$39</f>
        <v>0</v>
      </c>
      <c r="X34" s="468">
        <f>'Plot (3)'!$Q$39</f>
        <v>0</v>
      </c>
      <c r="Y34" s="474">
        <f>'Plot (3)'!$P$40</f>
        <v>0</v>
      </c>
      <c r="Z34" s="468">
        <f>'Plot (3)'!$Q$40</f>
        <v>0</v>
      </c>
      <c r="AA34" s="474">
        <f>'Plot (3)'!$R$38</f>
        <v>0</v>
      </c>
      <c r="AB34" s="468">
        <f>'Plot (3)'!$S$38</f>
        <v>0</v>
      </c>
      <c r="AC34" s="474">
        <f>'Plot (3)'!$R$39</f>
        <v>0</v>
      </c>
      <c r="AD34" s="468">
        <f>'Plot (3)'!$S$39</f>
        <v>0</v>
      </c>
      <c r="AE34" s="474">
        <f>'Plot (3)'!$R$40</f>
        <v>0</v>
      </c>
      <c r="AF34" s="468">
        <f>'Plot (3)'!$S$40</f>
        <v>0</v>
      </c>
      <c r="AG34" s="150"/>
      <c r="AH34" s="482">
        <v>7</v>
      </c>
      <c r="AI34" s="482" t="str">
        <f ca="1">+O68</f>
        <v>N/A</v>
      </c>
      <c r="AJ34" s="479">
        <f t="shared" ref="AJ34:AO34" si="37">+SUM(O69:O78)</f>
        <v>0</v>
      </c>
      <c r="AK34" s="475">
        <f t="shared" si="37"/>
        <v>0</v>
      </c>
      <c r="AL34" s="475">
        <f t="shared" si="37"/>
        <v>0</v>
      </c>
      <c r="AM34" s="475">
        <f t="shared" si="37"/>
        <v>0</v>
      </c>
      <c r="AN34" s="475">
        <f t="shared" si="37"/>
        <v>0</v>
      </c>
      <c r="AO34" s="475">
        <f t="shared" si="37"/>
        <v>0</v>
      </c>
      <c r="AP34" s="482">
        <f t="shared" si="14"/>
        <v>0</v>
      </c>
      <c r="AR34" s="149"/>
      <c r="AS34" s="125"/>
      <c r="AT34" s="125"/>
      <c r="AU34" s="125"/>
      <c r="AV34" s="125"/>
    </row>
    <row r="35" spans="1:48" ht="45">
      <c r="A35" s="25">
        <v>4</v>
      </c>
      <c r="B35" s="27" t="s">
        <v>12</v>
      </c>
      <c r="C35" s="684" t="str">
        <f ca="1">IF(CELL("type",('Plot (4)'!$J$8))="b","N/A",'Plot (4)'!$J$8)</f>
        <v>N/A</v>
      </c>
      <c r="D35" s="685"/>
      <c r="E35" s="685"/>
      <c r="F35" s="685"/>
      <c r="G35" s="685"/>
      <c r="H35" s="686"/>
      <c r="I35" s="684" t="str">
        <f ca="1">IF(CELL("type",('Plot (4)'!$L$8))="b","N/A",'Plot (4)'!$L$8)</f>
        <v>N/A</v>
      </c>
      <c r="J35" s="685"/>
      <c r="K35" s="685"/>
      <c r="L35" s="685"/>
      <c r="M35" s="685"/>
      <c r="N35" s="686"/>
      <c r="O35" s="684" t="str">
        <f ca="1">IF(CELL("type",('Plot (4)'!$N$8))="b","N/A",'Plot (4)'!$N$8)</f>
        <v>N/A</v>
      </c>
      <c r="P35" s="685"/>
      <c r="Q35" s="685"/>
      <c r="R35" s="685"/>
      <c r="S35" s="685"/>
      <c r="T35" s="686"/>
      <c r="U35" s="684" t="str">
        <f ca="1">IF(CELL("type",('Plot (4)'!$P$8))="b","N/A",'Plot (4)'!$P$8)</f>
        <v>N/A</v>
      </c>
      <c r="V35" s="685"/>
      <c r="W35" s="685"/>
      <c r="X35" s="685"/>
      <c r="Y35" s="685"/>
      <c r="Z35" s="686"/>
      <c r="AA35" s="684" t="str">
        <f ca="1">IF(CELL("type",('Plot (4)'!$R$8))="b","N/A",'Plot (4)'!$R$8)</f>
        <v>N/A</v>
      </c>
      <c r="AB35" s="685"/>
      <c r="AC35" s="685"/>
      <c r="AD35" s="685"/>
      <c r="AE35" s="685"/>
      <c r="AF35" s="686"/>
      <c r="AG35" s="150"/>
      <c r="AH35" s="482">
        <v>7</v>
      </c>
      <c r="AI35" s="482" t="str">
        <f ca="1">+U68</f>
        <v>N/A</v>
      </c>
      <c r="AJ35" s="479">
        <f t="shared" ref="AJ35:AO35" si="38">+SUM(U69:U78)</f>
        <v>0</v>
      </c>
      <c r="AK35" s="475">
        <f t="shared" si="38"/>
        <v>0</v>
      </c>
      <c r="AL35" s="475">
        <f t="shared" si="38"/>
        <v>0</v>
      </c>
      <c r="AM35" s="475">
        <f t="shared" si="38"/>
        <v>0</v>
      </c>
      <c r="AN35" s="475">
        <f t="shared" si="38"/>
        <v>0</v>
      </c>
      <c r="AO35" s="475">
        <f t="shared" si="38"/>
        <v>0</v>
      </c>
      <c r="AP35" s="482">
        <f t="shared" si="14"/>
        <v>0</v>
      </c>
      <c r="AR35" s="149"/>
      <c r="AS35" s="125"/>
      <c r="AT35" s="125"/>
      <c r="AU35" s="125"/>
      <c r="AV35" s="125"/>
    </row>
    <row r="36" spans="1:48" ht="15.75" thickBot="1">
      <c r="A36" s="470">
        <v>4</v>
      </c>
      <c r="B36" s="468">
        <f>+'Plot (4)'!A$11</f>
        <v>0</v>
      </c>
      <c r="C36" s="474">
        <f>'Plot (4)'!$J$11</f>
        <v>0</v>
      </c>
      <c r="D36" s="468">
        <f>'Plot (4)'!$K$11</f>
        <v>0</v>
      </c>
      <c r="E36" s="474">
        <f>'Plot (4)'!$J$12</f>
        <v>0</v>
      </c>
      <c r="F36" s="468">
        <f>'Plot (4)'!$K$12</f>
        <v>0</v>
      </c>
      <c r="G36" s="474">
        <f>'Plot (4)'!$J$13</f>
        <v>0</v>
      </c>
      <c r="H36" s="468">
        <f>'Plot (4)'!$K$13</f>
        <v>0</v>
      </c>
      <c r="I36" s="474">
        <f>'Plot (4)'!$L$11</f>
        <v>0</v>
      </c>
      <c r="J36" s="468">
        <f>'Plot (4)'!$M$11</f>
        <v>0</v>
      </c>
      <c r="K36" s="474">
        <f>'Plot (4)'!$L$12</f>
        <v>0</v>
      </c>
      <c r="L36" s="468">
        <f>'Plot (4)'!$M$12</f>
        <v>0</v>
      </c>
      <c r="M36" s="474">
        <f>'Plot (4)'!$L$13</f>
        <v>0</v>
      </c>
      <c r="N36" s="468">
        <f>'Plot (4)'!$M$13</f>
        <v>0</v>
      </c>
      <c r="O36" s="474">
        <f>'Plot (4)'!$N$11</f>
        <v>0</v>
      </c>
      <c r="P36" s="468">
        <f>'Plot (4)'!$O$11</f>
        <v>0</v>
      </c>
      <c r="Q36" s="474">
        <f>'Plot (4)'!$N$12</f>
        <v>0</v>
      </c>
      <c r="R36" s="468">
        <f>'Plot (4)'!$O$12</f>
        <v>0</v>
      </c>
      <c r="S36" s="474">
        <f>'Plot (4)'!$N$13</f>
        <v>0</v>
      </c>
      <c r="T36" s="468">
        <f>'Plot (4)'!$O$13</f>
        <v>0</v>
      </c>
      <c r="U36" s="474">
        <f>'Plot (4)'!$P$11</f>
        <v>0</v>
      </c>
      <c r="V36" s="468">
        <f>'Plot (4)'!$Q$11</f>
        <v>0</v>
      </c>
      <c r="W36" s="474">
        <f>'Plot (4)'!$P$12</f>
        <v>0</v>
      </c>
      <c r="X36" s="468">
        <f>'Plot (4)'!$Q$12</f>
        <v>0</v>
      </c>
      <c r="Y36" s="474">
        <f>'Plot (4)'!$P$13</f>
        <v>0</v>
      </c>
      <c r="Z36" s="468">
        <f>'Plot (4)'!$Q$13</f>
        <v>0</v>
      </c>
      <c r="AA36" s="474">
        <f>'Plot (4)'!$R$11</f>
        <v>0</v>
      </c>
      <c r="AB36" s="468">
        <f>'Plot (4)'!$S$11</f>
        <v>0</v>
      </c>
      <c r="AC36" s="474">
        <f>'Plot (4)'!$R$12</f>
        <v>0</v>
      </c>
      <c r="AD36" s="468">
        <f>'Plot (4)'!$S$12</f>
        <v>0</v>
      </c>
      <c r="AE36" s="474">
        <f>'Plot (4)'!$R$13</f>
        <v>0</v>
      </c>
      <c r="AF36" s="468">
        <f>'Plot (4)'!$S$13</f>
        <v>0</v>
      </c>
      <c r="AG36" s="150"/>
      <c r="AH36" s="483">
        <v>7</v>
      </c>
      <c r="AI36" s="483" t="str">
        <f ca="1">+AA68</f>
        <v>N/A</v>
      </c>
      <c r="AJ36" s="480">
        <f t="shared" ref="AJ36:AO36" si="39">+SUM(AA69:AA78)</f>
        <v>0</v>
      </c>
      <c r="AK36" s="476">
        <f t="shared" si="39"/>
        <v>0</v>
      </c>
      <c r="AL36" s="476">
        <f t="shared" si="39"/>
        <v>0</v>
      </c>
      <c r="AM36" s="476">
        <f t="shared" si="39"/>
        <v>0</v>
      </c>
      <c r="AN36" s="476">
        <f t="shared" si="39"/>
        <v>0</v>
      </c>
      <c r="AO36" s="476">
        <f t="shared" si="39"/>
        <v>0</v>
      </c>
      <c r="AP36" s="483">
        <f t="shared" si="14"/>
        <v>0</v>
      </c>
      <c r="AR36" s="149"/>
      <c r="AS36" s="125"/>
      <c r="AT36" s="125"/>
      <c r="AU36" s="125"/>
      <c r="AV36" s="125"/>
    </row>
    <row r="37" spans="1:48">
      <c r="A37" s="470">
        <v>4</v>
      </c>
      <c r="B37" s="468">
        <f>+'Plot (4)'!A$14</f>
        <v>0</v>
      </c>
      <c r="C37" s="474">
        <f>'Plot (4)'!$J$14</f>
        <v>0</v>
      </c>
      <c r="D37" s="468">
        <f>'Plot (4)'!$K$14</f>
        <v>0</v>
      </c>
      <c r="E37" s="474">
        <f>'Plot (4)'!$J$15</f>
        <v>0</v>
      </c>
      <c r="F37" s="468">
        <f>'Plot (4)'!$K$15</f>
        <v>0</v>
      </c>
      <c r="G37" s="474">
        <f>'Plot (4)'!$J$16</f>
        <v>0</v>
      </c>
      <c r="H37" s="468">
        <f>'Plot (4)'!$K$16</f>
        <v>0</v>
      </c>
      <c r="I37" s="474">
        <f>'Plot (4)'!$L$14</f>
        <v>0</v>
      </c>
      <c r="J37" s="468">
        <f>'Plot (4)'!$M$14</f>
        <v>0</v>
      </c>
      <c r="K37" s="474">
        <f>'Plot (4)'!$L$15</f>
        <v>0</v>
      </c>
      <c r="L37" s="468">
        <f>'Plot (4)'!$M$15</f>
        <v>0</v>
      </c>
      <c r="M37" s="474">
        <f>'Plot (4)'!$L$16</f>
        <v>0</v>
      </c>
      <c r="N37" s="468">
        <f>'Plot (4)'!$M$16</f>
        <v>0</v>
      </c>
      <c r="O37" s="474">
        <f>'Plot (4)'!$N$14</f>
        <v>0</v>
      </c>
      <c r="P37" s="468">
        <f>'Plot (4)'!$O$14</f>
        <v>0</v>
      </c>
      <c r="Q37" s="474">
        <f>'Plot (4)'!$N$15</f>
        <v>0</v>
      </c>
      <c r="R37" s="468">
        <f>'Plot (4)'!$O$15</f>
        <v>0</v>
      </c>
      <c r="S37" s="474">
        <f>'Plot (4)'!$N$16</f>
        <v>0</v>
      </c>
      <c r="T37" s="468">
        <f>'Plot (4)'!$O$16</f>
        <v>0</v>
      </c>
      <c r="U37" s="474">
        <f>'Plot (4)'!$P$14</f>
        <v>0</v>
      </c>
      <c r="V37" s="468">
        <f>'Plot (4)'!$Q$14</f>
        <v>0</v>
      </c>
      <c r="W37" s="474">
        <f>'Plot (4)'!$P$15</f>
        <v>0</v>
      </c>
      <c r="X37" s="468">
        <f>'Plot (4)'!$Q$15</f>
        <v>0</v>
      </c>
      <c r="Y37" s="474">
        <f>'Plot (4)'!$P$16</f>
        <v>0</v>
      </c>
      <c r="Z37" s="468">
        <f>'Plot (4)'!$Q$16</f>
        <v>0</v>
      </c>
      <c r="AA37" s="474">
        <f>'Plot (4)'!$R$14</f>
        <v>0</v>
      </c>
      <c r="AB37" s="468">
        <f>'Plot (4)'!$S$14</f>
        <v>0</v>
      </c>
      <c r="AC37" s="474">
        <f>'Plot (4)'!$R$15</f>
        <v>0</v>
      </c>
      <c r="AD37" s="468">
        <f>'Plot (4)'!$S$15</f>
        <v>0</v>
      </c>
      <c r="AE37" s="474">
        <f>'Plot (4)'!$R$16</f>
        <v>0</v>
      </c>
      <c r="AF37" s="468">
        <f>'Plot (4)'!$S$16</f>
        <v>0</v>
      </c>
      <c r="AG37" s="150"/>
      <c r="AH37" s="482">
        <v>8</v>
      </c>
      <c r="AI37" s="482" t="str">
        <f ca="1">+C79</f>
        <v>N/A</v>
      </c>
      <c r="AJ37" s="481">
        <f t="shared" ref="AJ37:AO37" si="40">+SUM(C80:C89)</f>
        <v>0</v>
      </c>
      <c r="AK37" s="477">
        <f t="shared" si="40"/>
        <v>0</v>
      </c>
      <c r="AL37" s="477">
        <f t="shared" si="40"/>
        <v>0</v>
      </c>
      <c r="AM37" s="477">
        <f t="shared" si="40"/>
        <v>0</v>
      </c>
      <c r="AN37" s="477">
        <f t="shared" si="40"/>
        <v>0</v>
      </c>
      <c r="AO37" s="477">
        <f t="shared" si="40"/>
        <v>0</v>
      </c>
      <c r="AP37" s="482">
        <f t="shared" si="14"/>
        <v>0</v>
      </c>
      <c r="AR37" s="149"/>
      <c r="AS37" s="125"/>
      <c r="AT37" s="125"/>
      <c r="AU37" s="125"/>
      <c r="AV37" s="125"/>
    </row>
    <row r="38" spans="1:48">
      <c r="A38" s="470">
        <v>4</v>
      </c>
      <c r="B38" s="468">
        <f>+'Plot (4)'!A$17</f>
        <v>0</v>
      </c>
      <c r="C38" s="474">
        <f>'Plot (4)'!$J$17</f>
        <v>0</v>
      </c>
      <c r="D38" s="468">
        <f>'Plot (4)'!$K$17</f>
        <v>0</v>
      </c>
      <c r="E38" s="474">
        <f>'Plot (4)'!$J$18</f>
        <v>0</v>
      </c>
      <c r="F38" s="468">
        <f>'Plot (4)'!$K$18</f>
        <v>0</v>
      </c>
      <c r="G38" s="474">
        <f>'Plot (4)'!$J$19</f>
        <v>0</v>
      </c>
      <c r="H38" s="468">
        <f>'Plot (4)'!$K$19</f>
        <v>0</v>
      </c>
      <c r="I38" s="474">
        <f>'Plot (4)'!$L$17</f>
        <v>0</v>
      </c>
      <c r="J38" s="468">
        <f>'Plot (4)'!$M$17</f>
        <v>0</v>
      </c>
      <c r="K38" s="474">
        <f>'Plot (4)'!$L$18</f>
        <v>0</v>
      </c>
      <c r="L38" s="468">
        <f>'Plot (4)'!$M$18</f>
        <v>0</v>
      </c>
      <c r="M38" s="474">
        <f>'Plot (4)'!$L$19</f>
        <v>0</v>
      </c>
      <c r="N38" s="468">
        <f>'Plot (4)'!$M$19</f>
        <v>0</v>
      </c>
      <c r="O38" s="474">
        <f>'Plot (4)'!$N$17</f>
        <v>0</v>
      </c>
      <c r="P38" s="468">
        <f>'Plot (4)'!$O$17</f>
        <v>0</v>
      </c>
      <c r="Q38" s="474">
        <f>'Plot (4)'!$N$18</f>
        <v>0</v>
      </c>
      <c r="R38" s="468">
        <f>'Plot (4)'!$O$18</f>
        <v>0</v>
      </c>
      <c r="S38" s="474">
        <f>'Plot (4)'!$N$19</f>
        <v>0</v>
      </c>
      <c r="T38" s="468">
        <f>'Plot (4)'!$O$19</f>
        <v>0</v>
      </c>
      <c r="U38" s="474">
        <f>'Plot (4)'!$P$17</f>
        <v>0</v>
      </c>
      <c r="V38" s="468">
        <f>'Plot (4)'!$Q$17</f>
        <v>0</v>
      </c>
      <c r="W38" s="474">
        <f>'Plot (4)'!$P$18</f>
        <v>0</v>
      </c>
      <c r="X38" s="468">
        <f>'Plot (4)'!$Q$18</f>
        <v>0</v>
      </c>
      <c r="Y38" s="474">
        <f>'Plot (4)'!$P$19</f>
        <v>0</v>
      </c>
      <c r="Z38" s="468">
        <f>'Plot (4)'!$Q$19</f>
        <v>0</v>
      </c>
      <c r="AA38" s="474">
        <f>'Plot (4)'!$R$17</f>
        <v>0</v>
      </c>
      <c r="AB38" s="468">
        <f>'Plot (4)'!$S$17</f>
        <v>0</v>
      </c>
      <c r="AC38" s="474">
        <f>'Plot (4)'!$R$18</f>
        <v>0</v>
      </c>
      <c r="AD38" s="468">
        <f>'Plot (4)'!$S$18</f>
        <v>0</v>
      </c>
      <c r="AE38" s="474">
        <f>'Plot (4)'!$R$19</f>
        <v>0</v>
      </c>
      <c r="AF38" s="468">
        <f>'Plot (4)'!$S$19</f>
        <v>0</v>
      </c>
      <c r="AG38" s="150"/>
      <c r="AH38" s="482">
        <v>8</v>
      </c>
      <c r="AI38" s="482" t="str">
        <f ca="1">+I79</f>
        <v>N/A</v>
      </c>
      <c r="AJ38" s="479">
        <f t="shared" ref="AJ38:AO38" si="41">+SUM(I80:I89)</f>
        <v>0</v>
      </c>
      <c r="AK38" s="475">
        <f t="shared" si="41"/>
        <v>0</v>
      </c>
      <c r="AL38" s="475">
        <f t="shared" si="41"/>
        <v>0</v>
      </c>
      <c r="AM38" s="475">
        <f t="shared" si="41"/>
        <v>0</v>
      </c>
      <c r="AN38" s="475">
        <f t="shared" si="41"/>
        <v>0</v>
      </c>
      <c r="AO38" s="475">
        <f t="shared" si="41"/>
        <v>0</v>
      </c>
      <c r="AP38" s="482">
        <f t="shared" si="14"/>
        <v>0</v>
      </c>
      <c r="AR38" s="149"/>
      <c r="AS38" s="125"/>
      <c r="AT38" s="125"/>
      <c r="AU38" s="125"/>
      <c r="AV38" s="125"/>
    </row>
    <row r="39" spans="1:48">
      <c r="A39" s="470">
        <v>4</v>
      </c>
      <c r="B39" s="468">
        <f>+'Plot (4)'!A$20</f>
        <v>0</v>
      </c>
      <c r="C39" s="474">
        <f>'Plot (4)'!$J$20</f>
        <v>0</v>
      </c>
      <c r="D39" s="468">
        <f>'Plot (4)'!$K$20</f>
        <v>0</v>
      </c>
      <c r="E39" s="474">
        <f>'Plot (4)'!$J$21</f>
        <v>0</v>
      </c>
      <c r="F39" s="468">
        <f>'Plot (4)'!$K$21</f>
        <v>0</v>
      </c>
      <c r="G39" s="474">
        <f>'Plot (4)'!$J$22</f>
        <v>0</v>
      </c>
      <c r="H39" s="468">
        <f>'Plot (4)'!$K$22</f>
        <v>0</v>
      </c>
      <c r="I39" s="474">
        <f>'Plot (4)'!$L$20</f>
        <v>0</v>
      </c>
      <c r="J39" s="468">
        <f>'Plot (4)'!$M$20</f>
        <v>0</v>
      </c>
      <c r="K39" s="474">
        <f>'Plot (4)'!$L$21</f>
        <v>0</v>
      </c>
      <c r="L39" s="468">
        <f>'Plot (4)'!$M$21</f>
        <v>0</v>
      </c>
      <c r="M39" s="474">
        <f>'Plot (4)'!$L$22</f>
        <v>0</v>
      </c>
      <c r="N39" s="468">
        <f>'Plot (4)'!$M$22</f>
        <v>0</v>
      </c>
      <c r="O39" s="474">
        <f>'Plot (4)'!$N$20</f>
        <v>0</v>
      </c>
      <c r="P39" s="468">
        <f>'Plot (4)'!$O$20</f>
        <v>0</v>
      </c>
      <c r="Q39" s="474">
        <f>'Plot (4)'!$N$21</f>
        <v>0</v>
      </c>
      <c r="R39" s="468">
        <f>'Plot (4)'!$O$21</f>
        <v>0</v>
      </c>
      <c r="S39" s="474">
        <f>'Plot (4)'!$N$22</f>
        <v>0</v>
      </c>
      <c r="T39" s="468">
        <f>'Plot (4)'!$O$22</f>
        <v>0</v>
      </c>
      <c r="U39" s="474">
        <f>'Plot (4)'!$P$20</f>
        <v>0</v>
      </c>
      <c r="V39" s="468">
        <f>'Plot (4)'!$Q$20</f>
        <v>0</v>
      </c>
      <c r="W39" s="474">
        <f>'Plot (4)'!$P$21</f>
        <v>0</v>
      </c>
      <c r="X39" s="468">
        <f>'Plot (4)'!$Q$21</f>
        <v>0</v>
      </c>
      <c r="Y39" s="474">
        <f>'Plot (4)'!$P$22</f>
        <v>0</v>
      </c>
      <c r="Z39" s="468">
        <f>'Plot (4)'!$Q$22</f>
        <v>0</v>
      </c>
      <c r="AA39" s="474">
        <f>'Plot (4)'!$R$20</f>
        <v>0</v>
      </c>
      <c r="AB39" s="468">
        <f>'Plot (4)'!$S$20</f>
        <v>0</v>
      </c>
      <c r="AC39" s="474">
        <f>'Plot (4)'!$R$21</f>
        <v>0</v>
      </c>
      <c r="AD39" s="468">
        <f>'Plot (4)'!$S$21</f>
        <v>0</v>
      </c>
      <c r="AE39" s="474">
        <f>'Plot (4)'!$R$22</f>
        <v>0</v>
      </c>
      <c r="AF39" s="468">
        <f>'Plot (4)'!$S$22</f>
        <v>0</v>
      </c>
      <c r="AG39" s="150"/>
      <c r="AH39" s="482">
        <v>8</v>
      </c>
      <c r="AI39" s="482" t="str">
        <f ca="1">+O79</f>
        <v>N/A</v>
      </c>
      <c r="AJ39" s="479">
        <f t="shared" ref="AJ39:AO39" si="42">+SUM(O80:O89)</f>
        <v>0</v>
      </c>
      <c r="AK39" s="475">
        <f t="shared" si="42"/>
        <v>0</v>
      </c>
      <c r="AL39" s="475">
        <f t="shared" si="42"/>
        <v>0</v>
      </c>
      <c r="AM39" s="475">
        <f t="shared" si="42"/>
        <v>0</v>
      </c>
      <c r="AN39" s="475">
        <f t="shared" si="42"/>
        <v>0</v>
      </c>
      <c r="AO39" s="475">
        <f t="shared" si="42"/>
        <v>0</v>
      </c>
      <c r="AP39" s="482">
        <f t="shared" si="14"/>
        <v>0</v>
      </c>
      <c r="AR39" s="149"/>
      <c r="AS39" s="125"/>
      <c r="AT39" s="125"/>
      <c r="AU39" s="125"/>
      <c r="AV39" s="125"/>
    </row>
    <row r="40" spans="1:48">
      <c r="A40" s="470">
        <v>4</v>
      </c>
      <c r="B40" s="468">
        <f>+'Plot (4)'!A$23</f>
        <v>0</v>
      </c>
      <c r="C40" s="474">
        <f>'Plot (4)'!$J$23</f>
        <v>0</v>
      </c>
      <c r="D40" s="468">
        <f>'Plot (4)'!$K$23</f>
        <v>0</v>
      </c>
      <c r="E40" s="474">
        <f>'Plot (4)'!$J$24</f>
        <v>0</v>
      </c>
      <c r="F40" s="468">
        <f>'Plot (4)'!$K$24</f>
        <v>0</v>
      </c>
      <c r="G40" s="474">
        <f>'Plot (4)'!$J$25</f>
        <v>0</v>
      </c>
      <c r="H40" s="468">
        <f>'Plot (4)'!$K$25</f>
        <v>0</v>
      </c>
      <c r="I40" s="474">
        <f>'Plot (4)'!$L$23</f>
        <v>0</v>
      </c>
      <c r="J40" s="468">
        <f>'Plot (4)'!$M$23</f>
        <v>0</v>
      </c>
      <c r="K40" s="474">
        <f>'Plot (4)'!$L$24</f>
        <v>0</v>
      </c>
      <c r="L40" s="468">
        <f>'Plot (4)'!$M$24</f>
        <v>0</v>
      </c>
      <c r="M40" s="474">
        <f>'Plot (4)'!$L$25</f>
        <v>0</v>
      </c>
      <c r="N40" s="468">
        <f>'Plot (4)'!$M$25</f>
        <v>0</v>
      </c>
      <c r="O40" s="474">
        <f>'Plot (4)'!$N$23</f>
        <v>0</v>
      </c>
      <c r="P40" s="468">
        <f>'Plot (4)'!$O$23</f>
        <v>0</v>
      </c>
      <c r="Q40" s="474">
        <f>'Plot (4)'!$N$24</f>
        <v>0</v>
      </c>
      <c r="R40" s="468">
        <f>'Plot (4)'!$O$24</f>
        <v>0</v>
      </c>
      <c r="S40" s="474">
        <f>'Plot (4)'!$N$25</f>
        <v>0</v>
      </c>
      <c r="T40" s="468">
        <f>'Plot (4)'!$O$25</f>
        <v>0</v>
      </c>
      <c r="U40" s="474">
        <f>'Plot (4)'!$P$23</f>
        <v>0</v>
      </c>
      <c r="V40" s="468">
        <f>'Plot (4)'!$Q$23</f>
        <v>0</v>
      </c>
      <c r="W40" s="474">
        <f>'Plot (4)'!$P$24</f>
        <v>0</v>
      </c>
      <c r="X40" s="468">
        <f>'Plot (4)'!$Q$24</f>
        <v>0</v>
      </c>
      <c r="Y40" s="474">
        <f>'Plot (4)'!$P$25</f>
        <v>0</v>
      </c>
      <c r="Z40" s="468">
        <f>'Plot (4)'!$Q$25</f>
        <v>0</v>
      </c>
      <c r="AA40" s="474">
        <f>'Plot (4)'!$R$23</f>
        <v>0</v>
      </c>
      <c r="AB40" s="468">
        <f>'Plot (4)'!$S$23</f>
        <v>0</v>
      </c>
      <c r="AC40" s="474">
        <f>'Plot (4)'!$R$24</f>
        <v>0</v>
      </c>
      <c r="AD40" s="468">
        <f>'Plot (4)'!$S$24</f>
        <v>0</v>
      </c>
      <c r="AE40" s="474">
        <f>'Plot (4)'!$R$25</f>
        <v>0</v>
      </c>
      <c r="AF40" s="468">
        <f>'Plot (4)'!$S$25</f>
        <v>0</v>
      </c>
      <c r="AH40" s="482">
        <v>8</v>
      </c>
      <c r="AI40" s="482" t="str">
        <f ca="1">+U79</f>
        <v>N/A</v>
      </c>
      <c r="AJ40" s="479">
        <f t="shared" ref="AJ40:AO40" si="43">+SUM(U80:U89)</f>
        <v>0</v>
      </c>
      <c r="AK40" s="475">
        <f t="shared" si="43"/>
        <v>0</v>
      </c>
      <c r="AL40" s="475">
        <f t="shared" si="43"/>
        <v>0</v>
      </c>
      <c r="AM40" s="475">
        <f t="shared" si="43"/>
        <v>0</v>
      </c>
      <c r="AN40" s="475">
        <f t="shared" si="43"/>
        <v>0</v>
      </c>
      <c r="AO40" s="475">
        <f t="shared" si="43"/>
        <v>0</v>
      </c>
      <c r="AP40" s="482">
        <f t="shared" si="14"/>
        <v>0</v>
      </c>
      <c r="AR40" s="149"/>
      <c r="AS40" s="125"/>
      <c r="AT40" s="125"/>
      <c r="AU40" s="125"/>
      <c r="AV40" s="125"/>
    </row>
    <row r="41" spans="1:48" ht="15.75" thickBot="1">
      <c r="A41" s="470">
        <v>4</v>
      </c>
      <c r="B41" s="468">
        <f>+'Plot (4)'!A$26</f>
        <v>0</v>
      </c>
      <c r="C41" s="474">
        <f>'Plot (4)'!$J$26</f>
        <v>0</v>
      </c>
      <c r="D41" s="468">
        <f>'Plot (4)'!$K$26</f>
        <v>0</v>
      </c>
      <c r="E41" s="474">
        <f>'Plot (4)'!$J$27</f>
        <v>0</v>
      </c>
      <c r="F41" s="468">
        <f>'Plot (4)'!$K$27</f>
        <v>0</v>
      </c>
      <c r="G41" s="474">
        <f>'Plot (4)'!$J$28</f>
        <v>0</v>
      </c>
      <c r="H41" s="468">
        <f>'Plot (4)'!$K$28</f>
        <v>0</v>
      </c>
      <c r="I41" s="474">
        <f>'Plot (4)'!$L$26</f>
        <v>0</v>
      </c>
      <c r="J41" s="468">
        <f>'Plot (4)'!$M$26</f>
        <v>0</v>
      </c>
      <c r="K41" s="474">
        <f>'Plot (4)'!$L$27</f>
        <v>0</v>
      </c>
      <c r="L41" s="468">
        <f>'Plot (4)'!$M$27</f>
        <v>0</v>
      </c>
      <c r="M41" s="474">
        <f>'Plot (4)'!$L$28</f>
        <v>0</v>
      </c>
      <c r="N41" s="468">
        <f>'Plot (4)'!$M$28</f>
        <v>0</v>
      </c>
      <c r="O41" s="474">
        <f>'Plot (4)'!$N$26</f>
        <v>0</v>
      </c>
      <c r="P41" s="468">
        <f>'Plot (4)'!$O$26</f>
        <v>0</v>
      </c>
      <c r="Q41" s="474">
        <f>'Plot (4)'!$N$27</f>
        <v>0</v>
      </c>
      <c r="R41" s="468">
        <f>'Plot (4)'!$O$27</f>
        <v>0</v>
      </c>
      <c r="S41" s="474">
        <f>'Plot (4)'!$N$28</f>
        <v>0</v>
      </c>
      <c r="T41" s="468">
        <f>'Plot (4)'!$O$28</f>
        <v>0</v>
      </c>
      <c r="U41" s="474">
        <f>'Plot (4)'!$P$26</f>
        <v>0</v>
      </c>
      <c r="V41" s="468">
        <f>'Plot (4)'!$Q$26</f>
        <v>0</v>
      </c>
      <c r="W41" s="474">
        <f>'Plot (4)'!$P$27</f>
        <v>0</v>
      </c>
      <c r="X41" s="468">
        <f>'Plot (4)'!$Q$27</f>
        <v>0</v>
      </c>
      <c r="Y41" s="474">
        <f>'Plot (4)'!$P$28</f>
        <v>0</v>
      </c>
      <c r="Z41" s="468">
        <f>'Plot (4)'!$Q$28</f>
        <v>0</v>
      </c>
      <c r="AA41" s="474">
        <f>'Plot (4)'!$R$26</f>
        <v>0</v>
      </c>
      <c r="AB41" s="468">
        <f>'Plot (4)'!$S$26</f>
        <v>0</v>
      </c>
      <c r="AC41" s="474">
        <f>'Plot (4)'!$R$27</f>
        <v>0</v>
      </c>
      <c r="AD41" s="468">
        <f>'Plot (4)'!$S$27</f>
        <v>0</v>
      </c>
      <c r="AE41" s="474">
        <f>'Plot (4)'!$R$28</f>
        <v>0</v>
      </c>
      <c r="AF41" s="468">
        <f>'Plot (4)'!$S$28</f>
        <v>0</v>
      </c>
      <c r="AH41" s="483">
        <v>8</v>
      </c>
      <c r="AI41" s="483" t="str">
        <f ca="1">+AA79</f>
        <v>N/A</v>
      </c>
      <c r="AJ41" s="480">
        <f t="shared" ref="AJ41:AO41" si="44">+SUM(AA80:AA89)</f>
        <v>0</v>
      </c>
      <c r="AK41" s="476">
        <f t="shared" si="44"/>
        <v>0</v>
      </c>
      <c r="AL41" s="476">
        <f t="shared" si="44"/>
        <v>0</v>
      </c>
      <c r="AM41" s="476">
        <f t="shared" si="44"/>
        <v>0</v>
      </c>
      <c r="AN41" s="476">
        <f t="shared" si="44"/>
        <v>0</v>
      </c>
      <c r="AO41" s="476">
        <f t="shared" si="44"/>
        <v>0</v>
      </c>
      <c r="AP41" s="483">
        <f t="shared" si="14"/>
        <v>0</v>
      </c>
      <c r="AR41" s="149"/>
      <c r="AS41" s="125"/>
      <c r="AT41" s="125"/>
      <c r="AU41" s="125"/>
      <c r="AV41" s="125"/>
    </row>
    <row r="42" spans="1:48">
      <c r="A42" s="470">
        <v>4</v>
      </c>
      <c r="B42" s="468">
        <f>+'Plot (4)'!A$29</f>
        <v>0</v>
      </c>
      <c r="C42" s="474">
        <f>'Plot (4)'!$J$29</f>
        <v>0</v>
      </c>
      <c r="D42" s="468">
        <f>'Plot (4)'!$K$29</f>
        <v>0</v>
      </c>
      <c r="E42" s="474">
        <f>'Plot (4)'!$J$30</f>
        <v>0</v>
      </c>
      <c r="F42" s="468">
        <f>'Plot (4)'!$K$30</f>
        <v>0</v>
      </c>
      <c r="G42" s="474">
        <f>'Plot (4)'!$J$31</f>
        <v>0</v>
      </c>
      <c r="H42" s="468">
        <f>'Plot (4)'!$K$31</f>
        <v>0</v>
      </c>
      <c r="I42" s="474">
        <f>'Plot (4)'!$L$29</f>
        <v>0</v>
      </c>
      <c r="J42" s="468">
        <f>'Plot (4)'!$M$29</f>
        <v>0</v>
      </c>
      <c r="K42" s="474">
        <f>'Plot (4)'!$L$30</f>
        <v>0</v>
      </c>
      <c r="L42" s="468">
        <f>'Plot (4)'!$M$30</f>
        <v>0</v>
      </c>
      <c r="M42" s="474">
        <f>'Plot (4)'!$L$31</f>
        <v>0</v>
      </c>
      <c r="N42" s="468">
        <f>'Plot (4)'!$M$31</f>
        <v>0</v>
      </c>
      <c r="O42" s="474">
        <f>'Plot (4)'!$N$29</f>
        <v>0</v>
      </c>
      <c r="P42" s="468">
        <f>'Plot (4)'!$O$29</f>
        <v>0</v>
      </c>
      <c r="Q42" s="474">
        <f>'Plot (4)'!$N$30</f>
        <v>0</v>
      </c>
      <c r="R42" s="468">
        <f>'Plot (4)'!$O$30</f>
        <v>0</v>
      </c>
      <c r="S42" s="474">
        <f>'Plot (4)'!$N$31</f>
        <v>0</v>
      </c>
      <c r="T42" s="468">
        <f>'Plot (4)'!$O$31</f>
        <v>0</v>
      </c>
      <c r="U42" s="474">
        <f>'Plot (4)'!$P$29</f>
        <v>0</v>
      </c>
      <c r="V42" s="468">
        <f>'Plot (4)'!$Q$29</f>
        <v>0</v>
      </c>
      <c r="W42" s="474">
        <f>'Plot (4)'!$P$30</f>
        <v>0</v>
      </c>
      <c r="X42" s="468">
        <f>'Plot (4)'!$Q$30</f>
        <v>0</v>
      </c>
      <c r="Y42" s="474">
        <f>'Plot (4)'!$P$31</f>
        <v>0</v>
      </c>
      <c r="Z42" s="468">
        <f>'Plot (4)'!$Q$31</f>
        <v>0</v>
      </c>
      <c r="AA42" s="474">
        <f>'Plot (4)'!$R$29</f>
        <v>0</v>
      </c>
      <c r="AB42" s="468">
        <f>'Plot (4)'!$S$29</f>
        <v>0</v>
      </c>
      <c r="AC42" s="474">
        <f>'Plot (4)'!$R$30</f>
        <v>0</v>
      </c>
      <c r="AD42" s="468">
        <f>'Plot (4)'!$S$30</f>
        <v>0</v>
      </c>
      <c r="AE42" s="474">
        <f>'Plot (4)'!$R$31</f>
        <v>0</v>
      </c>
      <c r="AF42" s="468">
        <f>'Plot (4)'!$S$31</f>
        <v>0</v>
      </c>
      <c r="AG42" s="150"/>
      <c r="AH42" s="482">
        <v>9</v>
      </c>
      <c r="AI42" s="482" t="str">
        <f ca="1">+C90</f>
        <v>N/A</v>
      </c>
      <c r="AJ42" s="481">
        <f t="shared" ref="AJ42:AO42" si="45">+SUM(C91:C100)</f>
        <v>0</v>
      </c>
      <c r="AK42" s="477">
        <f t="shared" si="45"/>
        <v>0</v>
      </c>
      <c r="AL42" s="477">
        <f t="shared" si="45"/>
        <v>0</v>
      </c>
      <c r="AM42" s="477">
        <f t="shared" si="45"/>
        <v>0</v>
      </c>
      <c r="AN42" s="477">
        <f t="shared" si="45"/>
        <v>0</v>
      </c>
      <c r="AO42" s="477">
        <f t="shared" si="45"/>
        <v>0</v>
      </c>
      <c r="AP42" s="482">
        <f t="shared" si="14"/>
        <v>0</v>
      </c>
      <c r="AR42" s="149"/>
      <c r="AS42" s="125"/>
      <c r="AT42" s="125"/>
      <c r="AU42" s="125"/>
      <c r="AV42" s="125"/>
    </row>
    <row r="43" spans="1:48">
      <c r="A43" s="470">
        <v>4</v>
      </c>
      <c r="B43" s="468">
        <f>+'Plot (4)'!A$32</f>
        <v>0</v>
      </c>
      <c r="C43" s="474">
        <f>'Plot (4)'!$J$32</f>
        <v>0</v>
      </c>
      <c r="D43" s="468">
        <f>'Plot (4)'!$K$32</f>
        <v>0</v>
      </c>
      <c r="E43" s="474">
        <f>'Plot (4)'!$J$33</f>
        <v>0</v>
      </c>
      <c r="F43" s="468">
        <f>'Plot (4)'!$K$33</f>
        <v>0</v>
      </c>
      <c r="G43" s="474">
        <f>'Plot (4)'!$J$34</f>
        <v>0</v>
      </c>
      <c r="H43" s="468">
        <f>'Plot (4)'!$K$34</f>
        <v>0</v>
      </c>
      <c r="I43" s="474">
        <f>'Plot (4)'!$L$32</f>
        <v>0</v>
      </c>
      <c r="J43" s="468">
        <f>'Plot (4)'!$M$32</f>
        <v>0</v>
      </c>
      <c r="K43" s="474">
        <f>'Plot (4)'!$L$33</f>
        <v>0</v>
      </c>
      <c r="L43" s="468">
        <f>'Plot (4)'!$M$33</f>
        <v>0</v>
      </c>
      <c r="M43" s="474">
        <f>'Plot (4)'!$L$34</f>
        <v>0</v>
      </c>
      <c r="N43" s="468">
        <f>'Plot (4)'!$M$34</f>
        <v>0</v>
      </c>
      <c r="O43" s="474">
        <f>'Plot (4)'!$N$32</f>
        <v>0</v>
      </c>
      <c r="P43" s="468">
        <f>'Plot (4)'!$O$32</f>
        <v>0</v>
      </c>
      <c r="Q43" s="474">
        <f>'Plot (4)'!$N$33</f>
        <v>0</v>
      </c>
      <c r="R43" s="468">
        <f>'Plot (4)'!$O$33</f>
        <v>0</v>
      </c>
      <c r="S43" s="474">
        <f>'Plot (4)'!$N$34</f>
        <v>0</v>
      </c>
      <c r="T43" s="468">
        <f>'Plot (4)'!$O$34</f>
        <v>0</v>
      </c>
      <c r="U43" s="474">
        <f>'Plot (4)'!$P$32</f>
        <v>0</v>
      </c>
      <c r="V43" s="468">
        <f>'Plot (4)'!$Q$32</f>
        <v>0</v>
      </c>
      <c r="W43" s="474">
        <f>'Plot (4)'!$P$33</f>
        <v>0</v>
      </c>
      <c r="X43" s="468">
        <f>'Plot (4)'!$Q$33</f>
        <v>0</v>
      </c>
      <c r="Y43" s="474">
        <f>'Plot (4)'!$P$34</f>
        <v>0</v>
      </c>
      <c r="Z43" s="468">
        <f>'Plot (4)'!$Q$34</f>
        <v>0</v>
      </c>
      <c r="AA43" s="474">
        <f>'Plot (4)'!$R$32</f>
        <v>0</v>
      </c>
      <c r="AB43" s="468">
        <f>'Plot (4)'!$S$32</f>
        <v>0</v>
      </c>
      <c r="AC43" s="474">
        <f>'Plot (4)'!$R$33</f>
        <v>0</v>
      </c>
      <c r="AD43" s="468">
        <f>'Plot (4)'!$S$33</f>
        <v>0</v>
      </c>
      <c r="AE43" s="474">
        <f>'Plot (4)'!$R$34</f>
        <v>0</v>
      </c>
      <c r="AF43" s="468">
        <f>'Plot (4)'!$S$34</f>
        <v>0</v>
      </c>
      <c r="AH43" s="482">
        <v>9</v>
      </c>
      <c r="AI43" s="482" t="str">
        <f ca="1">+I90</f>
        <v>N/A</v>
      </c>
      <c r="AJ43" s="479">
        <f t="shared" ref="AJ43:AO43" si="46">+SUM(I91:I100)</f>
        <v>0</v>
      </c>
      <c r="AK43" s="475">
        <f t="shared" si="46"/>
        <v>0</v>
      </c>
      <c r="AL43" s="475">
        <f t="shared" si="46"/>
        <v>0</v>
      </c>
      <c r="AM43" s="475">
        <f t="shared" si="46"/>
        <v>0</v>
      </c>
      <c r="AN43" s="475">
        <f t="shared" si="46"/>
        <v>0</v>
      </c>
      <c r="AO43" s="475">
        <f t="shared" si="46"/>
        <v>0</v>
      </c>
      <c r="AP43" s="482">
        <f t="shared" si="14"/>
        <v>0</v>
      </c>
      <c r="AR43" s="149"/>
      <c r="AS43" s="125"/>
      <c r="AT43" s="125"/>
      <c r="AU43" s="125"/>
      <c r="AV43" s="125"/>
    </row>
    <row r="44" spans="1:48">
      <c r="A44" s="470">
        <v>4</v>
      </c>
      <c r="B44" s="468">
        <f>+'Plot (4)'!A$35</f>
        <v>0</v>
      </c>
      <c r="C44" s="474">
        <f>'Plot (4)'!$J$35</f>
        <v>0</v>
      </c>
      <c r="D44" s="468">
        <f>'Plot (4)'!$K$35</f>
        <v>0</v>
      </c>
      <c r="E44" s="474">
        <f>'Plot (4)'!$J$36</f>
        <v>0</v>
      </c>
      <c r="F44" s="468">
        <f>'Plot (4)'!$K$36</f>
        <v>0</v>
      </c>
      <c r="G44" s="474">
        <f>'Plot (4)'!$J$37</f>
        <v>0</v>
      </c>
      <c r="H44" s="468">
        <f>'Plot (4)'!$K$37</f>
        <v>0</v>
      </c>
      <c r="I44" s="474">
        <f>'Plot (4)'!$L$35</f>
        <v>0</v>
      </c>
      <c r="J44" s="468">
        <f>'Plot (4)'!$M$35</f>
        <v>0</v>
      </c>
      <c r="K44" s="474">
        <f>'Plot (4)'!$L$36</f>
        <v>0</v>
      </c>
      <c r="L44" s="468">
        <f>'Plot (4)'!$M$36</f>
        <v>0</v>
      </c>
      <c r="M44" s="474">
        <f>'Plot (4)'!$L$37</f>
        <v>0</v>
      </c>
      <c r="N44" s="468">
        <f>'Plot (4)'!$M$37</f>
        <v>0</v>
      </c>
      <c r="O44" s="474">
        <f>'Plot (4)'!$N$35</f>
        <v>0</v>
      </c>
      <c r="P44" s="468">
        <f>'Plot (4)'!$O$35</f>
        <v>0</v>
      </c>
      <c r="Q44" s="474">
        <f>'Plot (4)'!$N$36</f>
        <v>0</v>
      </c>
      <c r="R44" s="468">
        <f>'Plot (4)'!$O$36</f>
        <v>0</v>
      </c>
      <c r="S44" s="474">
        <f>'Plot (4)'!$N$37</f>
        <v>0</v>
      </c>
      <c r="T44" s="468">
        <f>'Plot (4)'!$O$37</f>
        <v>0</v>
      </c>
      <c r="U44" s="474">
        <f>'Plot (4)'!$P$35</f>
        <v>0</v>
      </c>
      <c r="V44" s="468">
        <f>'Plot (4)'!$Q$35</f>
        <v>0</v>
      </c>
      <c r="W44" s="474">
        <f>'Plot (4)'!$P$36</f>
        <v>0</v>
      </c>
      <c r="X44" s="468">
        <f>'Plot (4)'!$Q$36</f>
        <v>0</v>
      </c>
      <c r="Y44" s="474">
        <f>'Plot (4)'!$P$37</f>
        <v>0</v>
      </c>
      <c r="Z44" s="468">
        <f>'Plot (4)'!$Q$37</f>
        <v>0</v>
      </c>
      <c r="AA44" s="474">
        <f>'Plot (4)'!$R$35</f>
        <v>0</v>
      </c>
      <c r="AB44" s="468">
        <f>'Plot (4)'!$S$35</f>
        <v>0</v>
      </c>
      <c r="AC44" s="474">
        <f>'Plot (4)'!$R$36</f>
        <v>0</v>
      </c>
      <c r="AD44" s="468">
        <f>'Plot (4)'!$S$36</f>
        <v>0</v>
      </c>
      <c r="AE44" s="474">
        <f>'Plot (4)'!$R$37</f>
        <v>0</v>
      </c>
      <c r="AF44" s="468">
        <f>'Plot (4)'!$S$37</f>
        <v>0</v>
      </c>
      <c r="AH44" s="482">
        <v>9</v>
      </c>
      <c r="AI44" s="482" t="str">
        <f ca="1">+O90</f>
        <v>N/A</v>
      </c>
      <c r="AJ44" s="479">
        <f t="shared" ref="AJ44:AO44" si="47">+SUM(O91:O100)</f>
        <v>0</v>
      </c>
      <c r="AK44" s="475">
        <f t="shared" si="47"/>
        <v>0</v>
      </c>
      <c r="AL44" s="475">
        <f t="shared" si="47"/>
        <v>0</v>
      </c>
      <c r="AM44" s="475">
        <f t="shared" si="47"/>
        <v>0</v>
      </c>
      <c r="AN44" s="475">
        <f t="shared" si="47"/>
        <v>0</v>
      </c>
      <c r="AO44" s="475">
        <f t="shared" si="47"/>
        <v>0</v>
      </c>
      <c r="AP44" s="482">
        <f t="shared" si="14"/>
        <v>0</v>
      </c>
      <c r="AR44" s="149"/>
      <c r="AS44" s="125"/>
      <c r="AT44" s="125"/>
      <c r="AU44" s="125"/>
      <c r="AV44" s="125"/>
    </row>
    <row r="45" spans="1:48">
      <c r="A45" s="470">
        <v>4</v>
      </c>
      <c r="B45" s="468">
        <f>+'Plot (4)'!A$38</f>
        <v>0</v>
      </c>
      <c r="C45" s="474">
        <f>'Plot (4)'!$J$38</f>
        <v>0</v>
      </c>
      <c r="D45" s="468">
        <f>'Plot (4)'!$K$38</f>
        <v>0</v>
      </c>
      <c r="E45" s="474">
        <f>'Plot (4)'!$J$39</f>
        <v>0</v>
      </c>
      <c r="F45" s="468">
        <f>'Plot (4)'!$K$39</f>
        <v>0</v>
      </c>
      <c r="G45" s="474">
        <f>'Plot (4)'!$J$40</f>
        <v>0</v>
      </c>
      <c r="H45" s="468">
        <f>'Plot (4)'!$K$40</f>
        <v>0</v>
      </c>
      <c r="I45" s="474">
        <f>'Plot (4)'!$L$38</f>
        <v>0</v>
      </c>
      <c r="J45" s="468">
        <f>'Plot (4)'!$M$38</f>
        <v>0</v>
      </c>
      <c r="K45" s="474">
        <f>'Plot (4)'!$L$39</f>
        <v>0</v>
      </c>
      <c r="L45" s="468">
        <f>'Plot (4)'!$M$39</f>
        <v>0</v>
      </c>
      <c r="M45" s="474">
        <f>'Plot (4)'!$L$40</f>
        <v>0</v>
      </c>
      <c r="N45" s="468">
        <f>'Plot (4)'!$M$40</f>
        <v>0</v>
      </c>
      <c r="O45" s="474">
        <f>'Plot (4)'!$N$38</f>
        <v>0</v>
      </c>
      <c r="P45" s="468">
        <f>'Plot (4)'!$O$38</f>
        <v>0</v>
      </c>
      <c r="Q45" s="474">
        <f>'Plot (4)'!$N$39</f>
        <v>0</v>
      </c>
      <c r="R45" s="468">
        <f>'Plot (4)'!$O$39</f>
        <v>0</v>
      </c>
      <c r="S45" s="474">
        <f>'Plot (4)'!$N$40</f>
        <v>0</v>
      </c>
      <c r="T45" s="468">
        <f>'Plot (4)'!$O$40</f>
        <v>0</v>
      </c>
      <c r="U45" s="474">
        <f>'Plot (4)'!$P$38</f>
        <v>0</v>
      </c>
      <c r="V45" s="468">
        <f>'Plot (4)'!$Q$38</f>
        <v>0</v>
      </c>
      <c r="W45" s="474">
        <f>'Plot (4)'!$P$39</f>
        <v>0</v>
      </c>
      <c r="X45" s="468">
        <f>'Plot (4)'!$Q$39</f>
        <v>0</v>
      </c>
      <c r="Y45" s="474">
        <f>'Plot (4)'!$P$40</f>
        <v>0</v>
      </c>
      <c r="Z45" s="468">
        <f>'Plot (4)'!$Q$40</f>
        <v>0</v>
      </c>
      <c r="AA45" s="474">
        <f>'Plot (4)'!$R$38</f>
        <v>0</v>
      </c>
      <c r="AB45" s="468">
        <f>'Plot (4)'!$S$38</f>
        <v>0</v>
      </c>
      <c r="AC45" s="474">
        <f>'Plot (4)'!$R$39</f>
        <v>0</v>
      </c>
      <c r="AD45" s="468">
        <f>'Plot (4)'!$S$39</f>
        <v>0</v>
      </c>
      <c r="AE45" s="474">
        <f>'Plot (4)'!$R$40</f>
        <v>0</v>
      </c>
      <c r="AF45" s="468">
        <f>'Plot (4)'!$S$40</f>
        <v>0</v>
      </c>
      <c r="AH45" s="482">
        <v>9</v>
      </c>
      <c r="AI45" s="482" t="str">
        <f ca="1">+U90</f>
        <v>N/A</v>
      </c>
      <c r="AJ45" s="479">
        <f t="shared" ref="AJ45:AO45" si="48">+SUM(U91:U100)</f>
        <v>0</v>
      </c>
      <c r="AK45" s="475">
        <f t="shared" si="48"/>
        <v>0</v>
      </c>
      <c r="AL45" s="475">
        <f t="shared" si="48"/>
        <v>0</v>
      </c>
      <c r="AM45" s="475">
        <f t="shared" si="48"/>
        <v>0</v>
      </c>
      <c r="AN45" s="475">
        <f t="shared" si="48"/>
        <v>0</v>
      </c>
      <c r="AO45" s="475">
        <f t="shared" si="48"/>
        <v>0</v>
      </c>
      <c r="AP45" s="482">
        <f t="shared" si="14"/>
        <v>0</v>
      </c>
      <c r="AR45" s="149"/>
      <c r="AS45" s="125"/>
      <c r="AT45" s="125"/>
      <c r="AU45" s="125"/>
      <c r="AV45" s="125"/>
    </row>
    <row r="46" spans="1:48" ht="45.75" thickBot="1">
      <c r="A46" s="25">
        <v>5</v>
      </c>
      <c r="B46" s="27" t="s">
        <v>12</v>
      </c>
      <c r="C46" s="684" t="str">
        <f ca="1">IF(CELL("type",('Plot (5)'!$J$8))="b","N/A",'Plot (5)'!$J$8)</f>
        <v>N/A</v>
      </c>
      <c r="D46" s="685"/>
      <c r="E46" s="685"/>
      <c r="F46" s="685"/>
      <c r="G46" s="685"/>
      <c r="H46" s="686"/>
      <c r="I46" s="684" t="str">
        <f ca="1">IF(CELL("type",('Plot (5)'!$L$8))="b","N/A",'Plot (5)'!$L$8)</f>
        <v>N/A</v>
      </c>
      <c r="J46" s="685"/>
      <c r="K46" s="685"/>
      <c r="L46" s="685"/>
      <c r="M46" s="685"/>
      <c r="N46" s="686"/>
      <c r="O46" s="684" t="str">
        <f ca="1">IF(CELL("type",('Plot (5)'!$N$8))="b","N/A",'Plot (5)'!$N$8)</f>
        <v>N/A</v>
      </c>
      <c r="P46" s="685"/>
      <c r="Q46" s="685"/>
      <c r="R46" s="685"/>
      <c r="S46" s="685"/>
      <c r="T46" s="686"/>
      <c r="U46" s="684" t="str">
        <f ca="1">IF(CELL("type",('Plot (5)'!$P$8))="b","N/A",'Plot (5)'!$P$8)</f>
        <v>N/A</v>
      </c>
      <c r="V46" s="685"/>
      <c r="W46" s="685"/>
      <c r="X46" s="685"/>
      <c r="Y46" s="685"/>
      <c r="Z46" s="686"/>
      <c r="AA46" s="684" t="str">
        <f ca="1">IF(CELL("type",('Plot (5)'!$R$8))="b","N/A",'Plot (5)'!$R$8)</f>
        <v>N/A</v>
      </c>
      <c r="AB46" s="685"/>
      <c r="AC46" s="685"/>
      <c r="AD46" s="685"/>
      <c r="AE46" s="685"/>
      <c r="AF46" s="686"/>
      <c r="AH46" s="483">
        <v>9</v>
      </c>
      <c r="AI46" s="483" t="str">
        <f ca="1">+AA90</f>
        <v>N/A</v>
      </c>
      <c r="AJ46" s="480">
        <f t="shared" ref="AJ46:AO46" si="49">+SUM(AA91:AA100)</f>
        <v>0</v>
      </c>
      <c r="AK46" s="476">
        <f t="shared" si="49"/>
        <v>0</v>
      </c>
      <c r="AL46" s="476">
        <f t="shared" si="49"/>
        <v>0</v>
      </c>
      <c r="AM46" s="476">
        <f t="shared" si="49"/>
        <v>0</v>
      </c>
      <c r="AN46" s="476">
        <f t="shared" si="49"/>
        <v>0</v>
      </c>
      <c r="AO46" s="476">
        <f t="shared" si="49"/>
        <v>0</v>
      </c>
      <c r="AP46" s="483">
        <f t="shared" si="14"/>
        <v>0</v>
      </c>
      <c r="AR46" s="149"/>
      <c r="AS46" s="125"/>
      <c r="AT46" s="125"/>
      <c r="AU46" s="125"/>
      <c r="AV46" s="125"/>
    </row>
    <row r="47" spans="1:48">
      <c r="A47" s="470">
        <v>5</v>
      </c>
      <c r="B47" s="468">
        <f>+'Plot (5)'!A$11</f>
        <v>0</v>
      </c>
      <c r="C47" s="474">
        <f>'Plot (5)'!$J$11</f>
        <v>0</v>
      </c>
      <c r="D47" s="468">
        <f>'Plot (5)'!$K$11</f>
        <v>0</v>
      </c>
      <c r="E47" s="474">
        <f>'Plot (5)'!$J$12</f>
        <v>0</v>
      </c>
      <c r="F47" s="468">
        <f>'Plot (5)'!$K$12</f>
        <v>0</v>
      </c>
      <c r="G47" s="474">
        <f>'Plot (5)'!$J$13</f>
        <v>0</v>
      </c>
      <c r="H47" s="468">
        <f>'Plot (5)'!$K$13</f>
        <v>0</v>
      </c>
      <c r="I47" s="474">
        <f>'Plot (5)'!$L$11</f>
        <v>0</v>
      </c>
      <c r="J47" s="468">
        <f>'Plot (5)'!$M$11</f>
        <v>0</v>
      </c>
      <c r="K47" s="474">
        <f>'Plot (5)'!$L$12</f>
        <v>0</v>
      </c>
      <c r="L47" s="468">
        <f>'Plot (5)'!$M$12</f>
        <v>0</v>
      </c>
      <c r="M47" s="474">
        <f>'Plot (5)'!$L$13</f>
        <v>0</v>
      </c>
      <c r="N47" s="468">
        <f>'Plot (5)'!$M$13</f>
        <v>0</v>
      </c>
      <c r="O47" s="474">
        <f>'Plot (5)'!$N$11</f>
        <v>0</v>
      </c>
      <c r="P47" s="468">
        <f>'Plot (5)'!$O$11</f>
        <v>0</v>
      </c>
      <c r="Q47" s="474">
        <f>'Plot (5)'!$N$12</f>
        <v>0</v>
      </c>
      <c r="R47" s="468">
        <f>'Plot (5)'!$O$12</f>
        <v>0</v>
      </c>
      <c r="S47" s="474">
        <f>'Plot (5)'!$N$13</f>
        <v>0</v>
      </c>
      <c r="T47" s="468">
        <f>'Plot (5)'!$O$13</f>
        <v>0</v>
      </c>
      <c r="U47" s="474">
        <f>'Plot (5)'!$P$11</f>
        <v>0</v>
      </c>
      <c r="V47" s="468">
        <f>'Plot (5)'!$Q$11</f>
        <v>0</v>
      </c>
      <c r="W47" s="474">
        <f>'Plot (5)'!$P$12</f>
        <v>0</v>
      </c>
      <c r="X47" s="468">
        <f>'Plot (5)'!$Q$12</f>
        <v>0</v>
      </c>
      <c r="Y47" s="474">
        <f>'Plot (5)'!$P$13</f>
        <v>0</v>
      </c>
      <c r="Z47" s="468">
        <f>'Plot (5)'!$Q$13</f>
        <v>0</v>
      </c>
      <c r="AA47" s="474">
        <f>'Plot (5)'!$R$11</f>
        <v>0</v>
      </c>
      <c r="AB47" s="468">
        <f>'Plot (5)'!$S$11</f>
        <v>0</v>
      </c>
      <c r="AC47" s="474">
        <f>'Plot (5)'!$R$12</f>
        <v>0</v>
      </c>
      <c r="AD47" s="468">
        <f>'Plot (5)'!$S$12</f>
        <v>0</v>
      </c>
      <c r="AE47" s="474">
        <f>'Plot (5)'!$R$13</f>
        <v>0</v>
      </c>
      <c r="AF47" s="468">
        <f>'Plot (5)'!$S$13</f>
        <v>0</v>
      </c>
      <c r="AH47" s="482">
        <v>10</v>
      </c>
      <c r="AI47" s="482" t="str">
        <f ca="1">+C101</f>
        <v>N/A</v>
      </c>
      <c r="AJ47" s="481">
        <f t="shared" ref="AJ47:AO47" si="50">+SUM(C102:C111)</f>
        <v>0</v>
      </c>
      <c r="AK47" s="477">
        <f t="shared" si="50"/>
        <v>0</v>
      </c>
      <c r="AL47" s="477">
        <f t="shared" si="50"/>
        <v>0</v>
      </c>
      <c r="AM47" s="477">
        <f t="shared" si="50"/>
        <v>0</v>
      </c>
      <c r="AN47" s="477">
        <f t="shared" si="50"/>
        <v>0</v>
      </c>
      <c r="AO47" s="477">
        <f t="shared" si="50"/>
        <v>0</v>
      </c>
      <c r="AP47" s="482">
        <f t="shared" si="14"/>
        <v>0</v>
      </c>
      <c r="AR47" s="149"/>
      <c r="AS47" s="125"/>
      <c r="AT47" s="125"/>
      <c r="AU47" s="125"/>
      <c r="AV47" s="125"/>
    </row>
    <row r="48" spans="1:48">
      <c r="A48" s="470">
        <v>5</v>
      </c>
      <c r="B48" s="468">
        <f>+'Plot (5)'!A$14</f>
        <v>0</v>
      </c>
      <c r="C48" s="474">
        <f>'Plot (5)'!$J$14</f>
        <v>0</v>
      </c>
      <c r="D48" s="468">
        <f>'Plot (5)'!$K$14</f>
        <v>0</v>
      </c>
      <c r="E48" s="474">
        <f>'Plot (5)'!$J$15</f>
        <v>0</v>
      </c>
      <c r="F48" s="468">
        <f>'Plot (5)'!$K$15</f>
        <v>0</v>
      </c>
      <c r="G48" s="474">
        <f>'Plot (5)'!$J$16</f>
        <v>0</v>
      </c>
      <c r="H48" s="468">
        <f>'Plot (5)'!$K$16</f>
        <v>0</v>
      </c>
      <c r="I48" s="474">
        <f>'Plot (5)'!$L$14</f>
        <v>0</v>
      </c>
      <c r="J48" s="468">
        <f>'Plot (5)'!$M$14</f>
        <v>0</v>
      </c>
      <c r="K48" s="474">
        <f>'Plot (5)'!$L$15</f>
        <v>0</v>
      </c>
      <c r="L48" s="468">
        <f>'Plot (5)'!$M$15</f>
        <v>0</v>
      </c>
      <c r="M48" s="474">
        <f>'Plot (5)'!$L$16</f>
        <v>0</v>
      </c>
      <c r="N48" s="468">
        <f>'Plot (5)'!$M$16</f>
        <v>0</v>
      </c>
      <c r="O48" s="474">
        <f>'Plot (5)'!$N$14</f>
        <v>0</v>
      </c>
      <c r="P48" s="468">
        <f>'Plot (5)'!$O$14</f>
        <v>0</v>
      </c>
      <c r="Q48" s="474">
        <f>'Plot (5)'!$N$15</f>
        <v>0</v>
      </c>
      <c r="R48" s="468">
        <f>'Plot (5)'!$O$15</f>
        <v>0</v>
      </c>
      <c r="S48" s="474">
        <f>'Plot (5)'!$N$16</f>
        <v>0</v>
      </c>
      <c r="T48" s="468">
        <f>'Plot (5)'!$O$16</f>
        <v>0</v>
      </c>
      <c r="U48" s="474">
        <f>'Plot (5)'!$P$14</f>
        <v>0</v>
      </c>
      <c r="V48" s="468">
        <f>'Plot (5)'!$Q$14</f>
        <v>0</v>
      </c>
      <c r="W48" s="474">
        <f>'Plot (5)'!$P$15</f>
        <v>0</v>
      </c>
      <c r="X48" s="468">
        <f>'Plot (5)'!$Q$15</f>
        <v>0</v>
      </c>
      <c r="Y48" s="474">
        <f>'Plot (5)'!$P$16</f>
        <v>0</v>
      </c>
      <c r="Z48" s="468">
        <f>'Plot (5)'!$Q$16</f>
        <v>0</v>
      </c>
      <c r="AA48" s="474">
        <f>'Plot (5)'!$R$14</f>
        <v>0</v>
      </c>
      <c r="AB48" s="468">
        <f>'Plot (5)'!$S$14</f>
        <v>0</v>
      </c>
      <c r="AC48" s="474">
        <f>'Plot (5)'!$R$15</f>
        <v>0</v>
      </c>
      <c r="AD48" s="468">
        <f>'Plot (5)'!$S$15</f>
        <v>0</v>
      </c>
      <c r="AE48" s="474">
        <f>'Plot (5)'!$R$16</f>
        <v>0</v>
      </c>
      <c r="AF48" s="468">
        <f>'Plot (5)'!$S$16</f>
        <v>0</v>
      </c>
      <c r="AH48" s="482">
        <v>10</v>
      </c>
      <c r="AI48" s="482" t="str">
        <f ca="1">+I101</f>
        <v>N/A</v>
      </c>
      <c r="AJ48" s="479">
        <f t="shared" ref="AJ48:AO48" si="51">+SUM(I102:I111)</f>
        <v>0</v>
      </c>
      <c r="AK48" s="475">
        <f t="shared" si="51"/>
        <v>0</v>
      </c>
      <c r="AL48" s="475">
        <f t="shared" si="51"/>
        <v>0</v>
      </c>
      <c r="AM48" s="475">
        <f t="shared" si="51"/>
        <v>0</v>
      </c>
      <c r="AN48" s="475">
        <f t="shared" si="51"/>
        <v>0</v>
      </c>
      <c r="AO48" s="475">
        <f t="shared" si="51"/>
        <v>0</v>
      </c>
      <c r="AP48" s="482">
        <f t="shared" si="14"/>
        <v>0</v>
      </c>
      <c r="AR48" s="149"/>
      <c r="AS48" s="125"/>
      <c r="AT48" s="125"/>
      <c r="AU48" s="125"/>
      <c r="AV48" s="125"/>
    </row>
    <row r="49" spans="1:48">
      <c r="A49" s="470">
        <v>5</v>
      </c>
      <c r="B49" s="468">
        <f>+'Plot (5)'!A$17</f>
        <v>0</v>
      </c>
      <c r="C49" s="474">
        <f>'Plot (5)'!$J$17</f>
        <v>0</v>
      </c>
      <c r="D49" s="468">
        <f>'Plot (5)'!$K$17</f>
        <v>0</v>
      </c>
      <c r="E49" s="474">
        <f>'Plot (5)'!$J$18</f>
        <v>0</v>
      </c>
      <c r="F49" s="468">
        <f>'Plot (5)'!$K$18</f>
        <v>0</v>
      </c>
      <c r="G49" s="474">
        <f>'Plot (5)'!$J$19</f>
        <v>0</v>
      </c>
      <c r="H49" s="468">
        <f>'Plot (5)'!$K$19</f>
        <v>0</v>
      </c>
      <c r="I49" s="474">
        <f>'Plot (5)'!$L$17</f>
        <v>0</v>
      </c>
      <c r="J49" s="468">
        <f>'Plot (5)'!$M$17</f>
        <v>0</v>
      </c>
      <c r="K49" s="474">
        <f>'Plot (5)'!$L$18</f>
        <v>0</v>
      </c>
      <c r="L49" s="468">
        <f>'Plot (5)'!$M$18</f>
        <v>0</v>
      </c>
      <c r="M49" s="474">
        <f>'Plot (5)'!$L$19</f>
        <v>0</v>
      </c>
      <c r="N49" s="468">
        <f>'Plot (5)'!$M$19</f>
        <v>0</v>
      </c>
      <c r="O49" s="474">
        <f>'Plot (5)'!$N$17</f>
        <v>0</v>
      </c>
      <c r="P49" s="468">
        <f>'Plot (5)'!$O$17</f>
        <v>0</v>
      </c>
      <c r="Q49" s="474">
        <f>'Plot (5)'!$N$18</f>
        <v>0</v>
      </c>
      <c r="R49" s="468">
        <f>'Plot (5)'!$O$18</f>
        <v>0</v>
      </c>
      <c r="S49" s="474">
        <f>'Plot (5)'!$N$19</f>
        <v>0</v>
      </c>
      <c r="T49" s="468">
        <f>'Plot (5)'!$O$19</f>
        <v>0</v>
      </c>
      <c r="U49" s="474">
        <f>'Plot (5)'!$P$17</f>
        <v>0</v>
      </c>
      <c r="V49" s="468">
        <f>'Plot (5)'!$Q$17</f>
        <v>0</v>
      </c>
      <c r="W49" s="474">
        <f>'Plot (5)'!$P$18</f>
        <v>0</v>
      </c>
      <c r="X49" s="468">
        <f>'Plot (5)'!$Q$18</f>
        <v>0</v>
      </c>
      <c r="Y49" s="474">
        <f>'Plot (5)'!$P$19</f>
        <v>0</v>
      </c>
      <c r="Z49" s="468">
        <f>'Plot (5)'!$Q$19</f>
        <v>0</v>
      </c>
      <c r="AA49" s="474">
        <f>'Plot (5)'!$R$17</f>
        <v>0</v>
      </c>
      <c r="AB49" s="468">
        <f>'Plot (5)'!$S$17</f>
        <v>0</v>
      </c>
      <c r="AC49" s="474">
        <f>'Plot (5)'!$R$18</f>
        <v>0</v>
      </c>
      <c r="AD49" s="468">
        <f>'Plot (5)'!$S$18</f>
        <v>0</v>
      </c>
      <c r="AE49" s="474">
        <f>'Plot (5)'!$R$19</f>
        <v>0</v>
      </c>
      <c r="AF49" s="468">
        <f>'Plot (5)'!$S$19</f>
        <v>0</v>
      </c>
      <c r="AH49" s="482">
        <v>10</v>
      </c>
      <c r="AI49" s="482" t="str">
        <f ca="1">+O101</f>
        <v>N/A</v>
      </c>
      <c r="AJ49" s="479">
        <f t="shared" ref="AJ49:AO49" si="52">+SUM(O102:O111)</f>
        <v>0</v>
      </c>
      <c r="AK49" s="475">
        <f t="shared" si="52"/>
        <v>0</v>
      </c>
      <c r="AL49" s="475">
        <f t="shared" si="52"/>
        <v>0</v>
      </c>
      <c r="AM49" s="475">
        <f t="shared" si="52"/>
        <v>0</v>
      </c>
      <c r="AN49" s="475">
        <f t="shared" si="52"/>
        <v>0</v>
      </c>
      <c r="AO49" s="475">
        <f t="shared" si="52"/>
        <v>0</v>
      </c>
      <c r="AP49" s="482">
        <f t="shared" si="14"/>
        <v>0</v>
      </c>
      <c r="AR49" s="149"/>
      <c r="AS49" s="125"/>
      <c r="AT49" s="125"/>
      <c r="AU49" s="125"/>
      <c r="AV49" s="125"/>
    </row>
    <row r="50" spans="1:48">
      <c r="A50" s="470">
        <v>5</v>
      </c>
      <c r="B50" s="468">
        <f>+'Plot (5)'!A$20</f>
        <v>0</v>
      </c>
      <c r="C50" s="474">
        <f>'Plot (5)'!$J$20</f>
        <v>0</v>
      </c>
      <c r="D50" s="468">
        <f>'Plot (5)'!$K$20</f>
        <v>0</v>
      </c>
      <c r="E50" s="474">
        <f>'Plot (5)'!$J$21</f>
        <v>0</v>
      </c>
      <c r="F50" s="468">
        <f>'Plot (5)'!$K$21</f>
        <v>0</v>
      </c>
      <c r="G50" s="474">
        <f>'Plot (5)'!$J$22</f>
        <v>0</v>
      </c>
      <c r="H50" s="468">
        <f>'Plot (5)'!$K$22</f>
        <v>0</v>
      </c>
      <c r="I50" s="474">
        <f>'Plot (5)'!$L$20</f>
        <v>0</v>
      </c>
      <c r="J50" s="468">
        <f>'Plot (5)'!$M$20</f>
        <v>0</v>
      </c>
      <c r="K50" s="474">
        <f>'Plot (5)'!$L$21</f>
        <v>0</v>
      </c>
      <c r="L50" s="468">
        <f>'Plot (5)'!$M$21</f>
        <v>0</v>
      </c>
      <c r="M50" s="474">
        <f>'Plot (5)'!$L$22</f>
        <v>0</v>
      </c>
      <c r="N50" s="468">
        <f>'Plot (5)'!$M$22</f>
        <v>0</v>
      </c>
      <c r="O50" s="474">
        <f>'Plot (5)'!$N$20</f>
        <v>0</v>
      </c>
      <c r="P50" s="468">
        <f>'Plot (5)'!$O$20</f>
        <v>0</v>
      </c>
      <c r="Q50" s="474">
        <f>'Plot (5)'!$N$21</f>
        <v>0</v>
      </c>
      <c r="R50" s="468">
        <f>'Plot (5)'!$O$21</f>
        <v>0</v>
      </c>
      <c r="S50" s="474">
        <f>'Plot (5)'!$N$22</f>
        <v>0</v>
      </c>
      <c r="T50" s="468">
        <f>'Plot (5)'!$O$22</f>
        <v>0</v>
      </c>
      <c r="U50" s="474">
        <f>'Plot (5)'!$P$20</f>
        <v>0</v>
      </c>
      <c r="V50" s="468">
        <f>'Plot (5)'!$Q$20</f>
        <v>0</v>
      </c>
      <c r="W50" s="474">
        <f>'Plot (5)'!$P$21</f>
        <v>0</v>
      </c>
      <c r="X50" s="468">
        <f>'Plot (5)'!$Q$21</f>
        <v>0</v>
      </c>
      <c r="Y50" s="474">
        <f>'Plot (5)'!$P$22</f>
        <v>0</v>
      </c>
      <c r="Z50" s="468">
        <f>'Plot (5)'!$Q$22</f>
        <v>0</v>
      </c>
      <c r="AA50" s="474">
        <f>'Plot (5)'!$R$20</f>
        <v>0</v>
      </c>
      <c r="AB50" s="468">
        <f>'Plot (5)'!$S$20</f>
        <v>0</v>
      </c>
      <c r="AC50" s="474">
        <f>'Plot (5)'!$R$21</f>
        <v>0</v>
      </c>
      <c r="AD50" s="468">
        <f>'Plot (5)'!$S$21</f>
        <v>0</v>
      </c>
      <c r="AE50" s="474">
        <f>'Plot (5)'!$R$22</f>
        <v>0</v>
      </c>
      <c r="AF50" s="468">
        <f>'Plot (5)'!$S$22</f>
        <v>0</v>
      </c>
      <c r="AH50" s="482">
        <v>10</v>
      </c>
      <c r="AI50" s="482" t="str">
        <f ca="1">+U101</f>
        <v>N/A</v>
      </c>
      <c r="AJ50" s="479">
        <f t="shared" ref="AJ50:AO50" si="53">+SUM(U102:U111)</f>
        <v>0</v>
      </c>
      <c r="AK50" s="475">
        <f t="shared" si="53"/>
        <v>0</v>
      </c>
      <c r="AL50" s="475">
        <f t="shared" si="53"/>
        <v>0</v>
      </c>
      <c r="AM50" s="475">
        <f t="shared" si="53"/>
        <v>0</v>
      </c>
      <c r="AN50" s="475">
        <f t="shared" si="53"/>
        <v>0</v>
      </c>
      <c r="AO50" s="475">
        <f t="shared" si="53"/>
        <v>0</v>
      </c>
      <c r="AP50" s="482">
        <f t="shared" si="14"/>
        <v>0</v>
      </c>
      <c r="AR50" s="149"/>
      <c r="AS50" s="125"/>
      <c r="AT50" s="125"/>
      <c r="AU50" s="125"/>
      <c r="AV50" s="125"/>
    </row>
    <row r="51" spans="1:48" ht="15.75" thickBot="1">
      <c r="A51" s="470">
        <v>5</v>
      </c>
      <c r="B51" s="468">
        <f>+'Plot (5)'!A$23</f>
        <v>0</v>
      </c>
      <c r="C51" s="474">
        <f>'Plot (5)'!$J$23</f>
        <v>0</v>
      </c>
      <c r="D51" s="468">
        <f>'Plot (5)'!$K$23</f>
        <v>0</v>
      </c>
      <c r="E51" s="474">
        <f>'Plot (5)'!$J$24</f>
        <v>0</v>
      </c>
      <c r="F51" s="468">
        <f>'Plot (5)'!$K$24</f>
        <v>0</v>
      </c>
      <c r="G51" s="474">
        <f>'Plot (5)'!$J$25</f>
        <v>0</v>
      </c>
      <c r="H51" s="468">
        <f>'Plot (5)'!$K$25</f>
        <v>0</v>
      </c>
      <c r="I51" s="474">
        <f>'Plot (5)'!$L$23</f>
        <v>0</v>
      </c>
      <c r="J51" s="468">
        <f>'Plot (5)'!$M$23</f>
        <v>0</v>
      </c>
      <c r="K51" s="474">
        <f>'Plot (5)'!$L$24</f>
        <v>0</v>
      </c>
      <c r="L51" s="468">
        <f>'Plot (5)'!$M$24</f>
        <v>0</v>
      </c>
      <c r="M51" s="474">
        <f>'Plot (5)'!$L$25</f>
        <v>0</v>
      </c>
      <c r="N51" s="468">
        <f>'Plot (5)'!$M$25</f>
        <v>0</v>
      </c>
      <c r="O51" s="474">
        <f>'Plot (5)'!$N$23</f>
        <v>0</v>
      </c>
      <c r="P51" s="468">
        <f>'Plot (5)'!$O$23</f>
        <v>0</v>
      </c>
      <c r="Q51" s="474">
        <f>'Plot (5)'!$N$24</f>
        <v>0</v>
      </c>
      <c r="R51" s="468">
        <f>'Plot (5)'!$O$24</f>
        <v>0</v>
      </c>
      <c r="S51" s="474">
        <f>'Plot (5)'!$N$25</f>
        <v>0</v>
      </c>
      <c r="T51" s="468">
        <f>'Plot (5)'!$O$25</f>
        <v>0</v>
      </c>
      <c r="U51" s="474">
        <f>'Plot (5)'!$P$23</f>
        <v>0</v>
      </c>
      <c r="V51" s="468">
        <f>'Plot (5)'!$Q$23</f>
        <v>0</v>
      </c>
      <c r="W51" s="474">
        <f>'Plot (5)'!$P$24</f>
        <v>0</v>
      </c>
      <c r="X51" s="468">
        <f>'Plot (5)'!$Q$24</f>
        <v>0</v>
      </c>
      <c r="Y51" s="474">
        <f>'Plot (5)'!$P$25</f>
        <v>0</v>
      </c>
      <c r="Z51" s="468">
        <f>'Plot (5)'!$Q$25</f>
        <v>0</v>
      </c>
      <c r="AA51" s="474">
        <f>'Plot (5)'!$R$23</f>
        <v>0</v>
      </c>
      <c r="AB51" s="468">
        <f>'Plot (5)'!$S$23</f>
        <v>0</v>
      </c>
      <c r="AC51" s="474">
        <f>'Plot (5)'!$R$24</f>
        <v>0</v>
      </c>
      <c r="AD51" s="468">
        <f>'Plot (5)'!$S$24</f>
        <v>0</v>
      </c>
      <c r="AE51" s="474">
        <f>'Plot (5)'!$R$25</f>
        <v>0</v>
      </c>
      <c r="AF51" s="468">
        <f>'Plot (5)'!$S$25</f>
        <v>0</v>
      </c>
      <c r="AH51" s="483">
        <v>10</v>
      </c>
      <c r="AI51" s="483" t="str">
        <f ca="1">+AA101</f>
        <v>N/A</v>
      </c>
      <c r="AJ51" s="480">
        <f t="shared" ref="AJ51:AO51" si="54">+SUM(AA102:AA111)</f>
        <v>0</v>
      </c>
      <c r="AK51" s="476">
        <f t="shared" si="54"/>
        <v>0</v>
      </c>
      <c r="AL51" s="476">
        <f t="shared" si="54"/>
        <v>0</v>
      </c>
      <c r="AM51" s="476">
        <f t="shared" si="54"/>
        <v>0</v>
      </c>
      <c r="AN51" s="476">
        <f t="shared" si="54"/>
        <v>0</v>
      </c>
      <c r="AO51" s="476">
        <f t="shared" si="54"/>
        <v>0</v>
      </c>
      <c r="AP51" s="483">
        <f t="shared" si="14"/>
        <v>0</v>
      </c>
      <c r="AR51" s="149"/>
      <c r="AS51" s="125"/>
      <c r="AT51" s="125"/>
      <c r="AU51" s="125"/>
      <c r="AV51" s="125"/>
    </row>
    <row r="52" spans="1:48">
      <c r="A52" s="470">
        <v>5</v>
      </c>
      <c r="B52" s="468">
        <f>+'Plot (5)'!A$26</f>
        <v>0</v>
      </c>
      <c r="C52" s="474">
        <f>'Plot (5)'!$J$26</f>
        <v>0</v>
      </c>
      <c r="D52" s="468">
        <f>'Plot (5)'!$K$26</f>
        <v>0</v>
      </c>
      <c r="E52" s="474">
        <f>'Plot (5)'!$J$27</f>
        <v>0</v>
      </c>
      <c r="F52" s="468">
        <f>'Plot (5)'!$K$27</f>
        <v>0</v>
      </c>
      <c r="G52" s="474">
        <f>'Plot (5)'!$J$28</f>
        <v>0</v>
      </c>
      <c r="H52" s="468">
        <f>'Plot (5)'!$K$28</f>
        <v>0</v>
      </c>
      <c r="I52" s="474">
        <f>'Plot (5)'!$L$26</f>
        <v>0</v>
      </c>
      <c r="J52" s="468">
        <f>'Plot (5)'!$M$26</f>
        <v>0</v>
      </c>
      <c r="K52" s="474">
        <f>'Plot (5)'!$L$27</f>
        <v>0</v>
      </c>
      <c r="L52" s="468">
        <f>'Plot (5)'!$M$27</f>
        <v>0</v>
      </c>
      <c r="M52" s="474">
        <f>'Plot (5)'!$L$28</f>
        <v>0</v>
      </c>
      <c r="N52" s="468">
        <f>'Plot (5)'!$M$28</f>
        <v>0</v>
      </c>
      <c r="O52" s="474">
        <f>'Plot (5)'!$N$26</f>
        <v>0</v>
      </c>
      <c r="P52" s="468">
        <f>'Plot (5)'!$O$26</f>
        <v>0</v>
      </c>
      <c r="Q52" s="474">
        <f>'Plot (5)'!$N$27</f>
        <v>0</v>
      </c>
      <c r="R52" s="468">
        <f>'Plot (5)'!$O$27</f>
        <v>0</v>
      </c>
      <c r="S52" s="474">
        <f>'Plot (5)'!$N$28</f>
        <v>0</v>
      </c>
      <c r="T52" s="468">
        <f>'Plot (5)'!$O$28</f>
        <v>0</v>
      </c>
      <c r="U52" s="474">
        <f>'Plot (5)'!$P$26</f>
        <v>0</v>
      </c>
      <c r="V52" s="468">
        <f>'Plot (5)'!$Q$26</f>
        <v>0</v>
      </c>
      <c r="W52" s="474">
        <f>'Plot (5)'!$P$27</f>
        <v>0</v>
      </c>
      <c r="X52" s="468">
        <f>'Plot (5)'!$Q$27</f>
        <v>0</v>
      </c>
      <c r="Y52" s="474">
        <f>'Plot (5)'!$P$28</f>
        <v>0</v>
      </c>
      <c r="Z52" s="468">
        <f>'Plot (5)'!$Q$28</f>
        <v>0</v>
      </c>
      <c r="AA52" s="474">
        <f>'Plot (5)'!$R$26</f>
        <v>0</v>
      </c>
      <c r="AB52" s="468">
        <f>'Plot (5)'!$S$26</f>
        <v>0</v>
      </c>
      <c r="AC52" s="474">
        <f>'Plot (5)'!$R$27</f>
        <v>0</v>
      </c>
      <c r="AD52" s="468">
        <f>'Plot (5)'!$S$27</f>
        <v>0</v>
      </c>
      <c r="AE52" s="474">
        <f>'Plot (5)'!$R$28</f>
        <v>0</v>
      </c>
      <c r="AF52" s="468">
        <f>'Plot (5)'!$S$28</f>
        <v>0</v>
      </c>
      <c r="AH52" s="125"/>
      <c r="AI52" s="125"/>
      <c r="AJ52" s="125"/>
      <c r="AK52" s="125"/>
      <c r="AL52" s="125"/>
      <c r="AM52" s="125"/>
      <c r="AN52" s="125"/>
      <c r="AO52" s="125"/>
      <c r="AP52" s="125"/>
      <c r="AR52" s="149"/>
      <c r="AS52" s="125"/>
      <c r="AT52" s="125"/>
      <c r="AU52" s="125"/>
      <c r="AV52" s="125"/>
    </row>
    <row r="53" spans="1:48">
      <c r="A53" s="470">
        <v>5</v>
      </c>
      <c r="B53" s="468">
        <f>+'Plot (5)'!A$29</f>
        <v>0</v>
      </c>
      <c r="C53" s="474">
        <f>'Plot (5)'!$J$29</f>
        <v>0</v>
      </c>
      <c r="D53" s="468">
        <f>'Plot (5)'!$K$29</f>
        <v>0</v>
      </c>
      <c r="E53" s="474">
        <f>'Plot (5)'!$J$30</f>
        <v>0</v>
      </c>
      <c r="F53" s="468">
        <f>'Plot (5)'!$K$30</f>
        <v>0</v>
      </c>
      <c r="G53" s="474">
        <f>'Plot (5)'!$J$31</f>
        <v>0</v>
      </c>
      <c r="H53" s="468">
        <f>'Plot (5)'!$K$31</f>
        <v>0</v>
      </c>
      <c r="I53" s="474">
        <f>'Plot (5)'!$L$29</f>
        <v>0</v>
      </c>
      <c r="J53" s="468">
        <f>'Plot (5)'!$M$29</f>
        <v>0</v>
      </c>
      <c r="K53" s="474">
        <f>'Plot (5)'!$L$30</f>
        <v>0</v>
      </c>
      <c r="L53" s="468">
        <f>'Plot (5)'!$M$30</f>
        <v>0</v>
      </c>
      <c r="M53" s="474">
        <f>'Plot (5)'!$L$31</f>
        <v>0</v>
      </c>
      <c r="N53" s="468">
        <f>'Plot (5)'!$M$31</f>
        <v>0</v>
      </c>
      <c r="O53" s="474">
        <f>'Plot (5)'!$N$29</f>
        <v>0</v>
      </c>
      <c r="P53" s="468">
        <f>'Plot (5)'!$O$29</f>
        <v>0</v>
      </c>
      <c r="Q53" s="474">
        <f>'Plot (5)'!$N$30</f>
        <v>0</v>
      </c>
      <c r="R53" s="468">
        <f>'Plot (5)'!$O$30</f>
        <v>0</v>
      </c>
      <c r="S53" s="474">
        <f>'Plot (5)'!$N$31</f>
        <v>0</v>
      </c>
      <c r="T53" s="468">
        <f>'Plot (5)'!$O$31</f>
        <v>0</v>
      </c>
      <c r="U53" s="474">
        <f>'Plot (5)'!$P$29</f>
        <v>0</v>
      </c>
      <c r="V53" s="468">
        <f>'Plot (5)'!$Q$29</f>
        <v>0</v>
      </c>
      <c r="W53" s="474">
        <f>'Plot (5)'!$P$30</f>
        <v>0</v>
      </c>
      <c r="X53" s="468">
        <f>'Plot (5)'!$Q$30</f>
        <v>0</v>
      </c>
      <c r="Y53" s="474">
        <f>'Plot (5)'!$P$31</f>
        <v>0</v>
      </c>
      <c r="Z53" s="468">
        <f>'Plot (5)'!$Q$31</f>
        <v>0</v>
      </c>
      <c r="AA53" s="474">
        <f>'Plot (5)'!$R$29</f>
        <v>0</v>
      </c>
      <c r="AB53" s="468">
        <f>'Plot (5)'!$S$29</f>
        <v>0</v>
      </c>
      <c r="AC53" s="474">
        <f>'Plot (5)'!$R$30</f>
        <v>0</v>
      </c>
      <c r="AD53" s="468">
        <f>'Plot (5)'!$S$30</f>
        <v>0</v>
      </c>
      <c r="AE53" s="474">
        <f>'Plot (5)'!$R$31</f>
        <v>0</v>
      </c>
      <c r="AF53" s="468">
        <f>'Plot (5)'!$S$31</f>
        <v>0</v>
      </c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49"/>
      <c r="AS53" s="125"/>
      <c r="AT53" s="125"/>
      <c r="AU53" s="125"/>
      <c r="AV53" s="125"/>
    </row>
    <row r="54" spans="1:48">
      <c r="A54" s="470">
        <v>5</v>
      </c>
      <c r="B54" s="468">
        <f>+'Plot (5)'!A$32</f>
        <v>0</v>
      </c>
      <c r="C54" s="474">
        <f>'Plot (5)'!$J$32</f>
        <v>0</v>
      </c>
      <c r="D54" s="468">
        <f>'Plot (5)'!$K$32</f>
        <v>0</v>
      </c>
      <c r="E54" s="474">
        <f>'Plot (5)'!$J$33</f>
        <v>0</v>
      </c>
      <c r="F54" s="468">
        <f>'Plot (5)'!$K$33</f>
        <v>0</v>
      </c>
      <c r="G54" s="474">
        <f>'Plot (5)'!$J$34</f>
        <v>0</v>
      </c>
      <c r="H54" s="468">
        <f>'Plot (5)'!$K$34</f>
        <v>0</v>
      </c>
      <c r="I54" s="474">
        <f>'Plot (5)'!$L$32</f>
        <v>0</v>
      </c>
      <c r="J54" s="468">
        <f>'Plot (5)'!$M$32</f>
        <v>0</v>
      </c>
      <c r="K54" s="474">
        <f>'Plot (5)'!$L$33</f>
        <v>0</v>
      </c>
      <c r="L54" s="468">
        <f>'Plot (5)'!$M$33</f>
        <v>0</v>
      </c>
      <c r="M54" s="474">
        <f>'Plot (5)'!$L$34</f>
        <v>0</v>
      </c>
      <c r="N54" s="468">
        <f>'Plot (5)'!$M$34</f>
        <v>0</v>
      </c>
      <c r="O54" s="474">
        <f>'Plot (5)'!$N$32</f>
        <v>0</v>
      </c>
      <c r="P54" s="468">
        <f>'Plot (5)'!$O$32</f>
        <v>0</v>
      </c>
      <c r="Q54" s="474">
        <f>'Plot (5)'!$N$33</f>
        <v>0</v>
      </c>
      <c r="R54" s="468">
        <f>'Plot (5)'!$O$33</f>
        <v>0</v>
      </c>
      <c r="S54" s="474">
        <f>'Plot (5)'!$N$34</f>
        <v>0</v>
      </c>
      <c r="T54" s="468">
        <f>'Plot (5)'!$O$34</f>
        <v>0</v>
      </c>
      <c r="U54" s="474">
        <f>'Plot (5)'!$P$32</f>
        <v>0</v>
      </c>
      <c r="V54" s="468">
        <f>'Plot (5)'!$Q$32</f>
        <v>0</v>
      </c>
      <c r="W54" s="474">
        <f>'Plot (5)'!$P$33</f>
        <v>0</v>
      </c>
      <c r="X54" s="468">
        <f>'Plot (5)'!$Q$33</f>
        <v>0</v>
      </c>
      <c r="Y54" s="474">
        <f>'Plot (5)'!$P$34</f>
        <v>0</v>
      </c>
      <c r="Z54" s="468">
        <f>'Plot (5)'!$Q$34</f>
        <v>0</v>
      </c>
      <c r="AA54" s="474">
        <f>'Plot (5)'!$R$32</f>
        <v>0</v>
      </c>
      <c r="AB54" s="468">
        <f>'Plot (5)'!$S$32</f>
        <v>0</v>
      </c>
      <c r="AC54" s="474">
        <f>'Plot (5)'!$R$33</f>
        <v>0</v>
      </c>
      <c r="AD54" s="468">
        <f>'Plot (5)'!$S$33</f>
        <v>0</v>
      </c>
      <c r="AE54" s="474">
        <f>'Plot (5)'!$R$34</f>
        <v>0</v>
      </c>
      <c r="AF54" s="468">
        <f>'Plot (5)'!$S$34</f>
        <v>0</v>
      </c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49"/>
      <c r="AS54" s="125"/>
      <c r="AT54" s="125"/>
      <c r="AU54" s="125"/>
      <c r="AV54" s="125"/>
    </row>
    <row r="55" spans="1:48">
      <c r="A55" s="470">
        <v>5</v>
      </c>
      <c r="B55" s="468">
        <f>+'Plot (5)'!A$35</f>
        <v>0</v>
      </c>
      <c r="C55" s="474">
        <f>'Plot (5)'!$J$35</f>
        <v>0</v>
      </c>
      <c r="D55" s="468">
        <f>'Plot (5)'!$K$35</f>
        <v>0</v>
      </c>
      <c r="E55" s="474">
        <f>'Plot (5)'!$J$36</f>
        <v>0</v>
      </c>
      <c r="F55" s="468">
        <f>'Plot (5)'!$K$36</f>
        <v>0</v>
      </c>
      <c r="G55" s="474">
        <f>'Plot (5)'!$J$37</f>
        <v>0</v>
      </c>
      <c r="H55" s="468">
        <f>'Plot (5)'!$K$37</f>
        <v>0</v>
      </c>
      <c r="I55" s="474">
        <f>'Plot (5)'!$L$35</f>
        <v>0</v>
      </c>
      <c r="J55" s="468">
        <f>'Plot (5)'!$M$35</f>
        <v>0</v>
      </c>
      <c r="K55" s="474">
        <f>'Plot (5)'!$L$36</f>
        <v>0</v>
      </c>
      <c r="L55" s="468">
        <f>'Plot (5)'!$M$36</f>
        <v>0</v>
      </c>
      <c r="M55" s="474">
        <f>'Plot (5)'!$L$37</f>
        <v>0</v>
      </c>
      <c r="N55" s="468">
        <f>'Plot (5)'!$M$37</f>
        <v>0</v>
      </c>
      <c r="O55" s="474">
        <f>'Plot (5)'!$N$35</f>
        <v>0</v>
      </c>
      <c r="P55" s="468">
        <f>'Plot (5)'!$O$35</f>
        <v>0</v>
      </c>
      <c r="Q55" s="474">
        <f>'Plot (5)'!$N$36</f>
        <v>0</v>
      </c>
      <c r="R55" s="468">
        <f>'Plot (5)'!$O$36</f>
        <v>0</v>
      </c>
      <c r="S55" s="474">
        <f>'Plot (5)'!$N$37</f>
        <v>0</v>
      </c>
      <c r="T55" s="468">
        <f>'Plot (5)'!$O$37</f>
        <v>0</v>
      </c>
      <c r="U55" s="474">
        <f>'Plot (5)'!$P$35</f>
        <v>0</v>
      </c>
      <c r="V55" s="468">
        <f>'Plot (5)'!$Q$35</f>
        <v>0</v>
      </c>
      <c r="W55" s="474">
        <f>'Plot (5)'!$P$36</f>
        <v>0</v>
      </c>
      <c r="X55" s="468">
        <f>'Plot (5)'!$Q$36</f>
        <v>0</v>
      </c>
      <c r="Y55" s="474">
        <f>'Plot (5)'!$P$37</f>
        <v>0</v>
      </c>
      <c r="Z55" s="468">
        <f>'Plot (5)'!$Q$37</f>
        <v>0</v>
      </c>
      <c r="AA55" s="474">
        <f>'Plot (5)'!$R$35</f>
        <v>0</v>
      </c>
      <c r="AB55" s="468">
        <f>'Plot (5)'!$S$35</f>
        <v>0</v>
      </c>
      <c r="AC55" s="474">
        <f>'Plot (5)'!$R$36</f>
        <v>0</v>
      </c>
      <c r="AD55" s="468">
        <f>'Plot (5)'!$S$36</f>
        <v>0</v>
      </c>
      <c r="AE55" s="474">
        <f>'Plot (5)'!$R$37</f>
        <v>0</v>
      </c>
      <c r="AF55" s="468">
        <f>'Plot (5)'!$S$37</f>
        <v>0</v>
      </c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49"/>
      <c r="AS55" s="125"/>
      <c r="AT55" s="125"/>
      <c r="AU55" s="125"/>
      <c r="AV55" s="125"/>
    </row>
    <row r="56" spans="1:48">
      <c r="A56" s="470">
        <v>5</v>
      </c>
      <c r="B56" s="468">
        <f>+'Plot (5)'!A$38</f>
        <v>0</v>
      </c>
      <c r="C56" s="474">
        <f>'Plot (5)'!$J$38</f>
        <v>0</v>
      </c>
      <c r="D56" s="468">
        <f>'Plot (5)'!$K$38</f>
        <v>0</v>
      </c>
      <c r="E56" s="474">
        <f>'Plot (5)'!$J$39</f>
        <v>0</v>
      </c>
      <c r="F56" s="468">
        <f>'Plot (5)'!$K$39</f>
        <v>0</v>
      </c>
      <c r="G56" s="474">
        <f>'Plot (5)'!$J$40</f>
        <v>0</v>
      </c>
      <c r="H56" s="468">
        <f>'Plot (5)'!$K$40</f>
        <v>0</v>
      </c>
      <c r="I56" s="474">
        <f>'Plot (5)'!$L$38</f>
        <v>0</v>
      </c>
      <c r="J56" s="468">
        <f>'Plot (5)'!$M$38</f>
        <v>0</v>
      </c>
      <c r="K56" s="474">
        <f>'Plot (5)'!$L$39</f>
        <v>0</v>
      </c>
      <c r="L56" s="468">
        <f>'Plot (5)'!$M$39</f>
        <v>0</v>
      </c>
      <c r="M56" s="474">
        <f>'Plot (5)'!$L$40</f>
        <v>0</v>
      </c>
      <c r="N56" s="468">
        <f>'Plot (5)'!$M$40</f>
        <v>0</v>
      </c>
      <c r="O56" s="474">
        <f>'Plot (5)'!$N$38</f>
        <v>0</v>
      </c>
      <c r="P56" s="468">
        <f>'Plot (5)'!$O$38</f>
        <v>0</v>
      </c>
      <c r="Q56" s="474">
        <f>'Plot (5)'!$N$39</f>
        <v>0</v>
      </c>
      <c r="R56" s="468">
        <f>'Plot (5)'!$O$39</f>
        <v>0</v>
      </c>
      <c r="S56" s="474">
        <f>'Plot (5)'!$N$40</f>
        <v>0</v>
      </c>
      <c r="T56" s="468">
        <f>'Plot (5)'!$O$40</f>
        <v>0</v>
      </c>
      <c r="U56" s="474">
        <f>'Plot (5)'!$P$38</f>
        <v>0</v>
      </c>
      <c r="V56" s="468">
        <f>'Plot (5)'!$Q$38</f>
        <v>0</v>
      </c>
      <c r="W56" s="474">
        <f>'Plot (5)'!$P$39</f>
        <v>0</v>
      </c>
      <c r="X56" s="468">
        <f>'Plot (5)'!$Q$39</f>
        <v>0</v>
      </c>
      <c r="Y56" s="474">
        <f>'Plot (5)'!$P$40</f>
        <v>0</v>
      </c>
      <c r="Z56" s="468">
        <f>'Plot (5)'!$Q$40</f>
        <v>0</v>
      </c>
      <c r="AA56" s="474">
        <f>'Plot (5)'!$R$38</f>
        <v>0</v>
      </c>
      <c r="AB56" s="468">
        <f>'Plot (5)'!$S$38</f>
        <v>0</v>
      </c>
      <c r="AC56" s="474">
        <f>'Plot (5)'!$R$39</f>
        <v>0</v>
      </c>
      <c r="AD56" s="468">
        <f>'Plot (5)'!$S$39</f>
        <v>0</v>
      </c>
      <c r="AE56" s="474">
        <f>'Plot (5)'!$R$40</f>
        <v>0</v>
      </c>
      <c r="AF56" s="468">
        <f>'Plot (5)'!$S$40</f>
        <v>0</v>
      </c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49"/>
      <c r="AS56" s="125"/>
      <c r="AT56" s="125"/>
      <c r="AU56" s="125"/>
      <c r="AV56" s="125"/>
    </row>
    <row r="57" spans="1:48" ht="45">
      <c r="A57" s="25">
        <v>6</v>
      </c>
      <c r="B57" s="27" t="s">
        <v>12</v>
      </c>
      <c r="C57" s="684" t="str">
        <f ca="1">IF(CELL("type",('Plot (6)'!$J$8))="b","N/A",'Plot (6)'!$J$8)</f>
        <v>N/A</v>
      </c>
      <c r="D57" s="685"/>
      <c r="E57" s="685"/>
      <c r="F57" s="685"/>
      <c r="G57" s="685"/>
      <c r="H57" s="686"/>
      <c r="I57" s="684" t="str">
        <f ca="1">IF(CELL("type",('Plot (6)'!$L$8))="b","N/A",'Plot (6)'!$L$8)</f>
        <v>N/A</v>
      </c>
      <c r="J57" s="685"/>
      <c r="K57" s="685"/>
      <c r="L57" s="685"/>
      <c r="M57" s="685"/>
      <c r="N57" s="686"/>
      <c r="O57" s="684" t="str">
        <f ca="1">IF(CELL("type",('Plot (6)'!$N$8))="b","N/A",'Plot (6)'!$N$8)</f>
        <v>N/A</v>
      </c>
      <c r="P57" s="685"/>
      <c r="Q57" s="685"/>
      <c r="R57" s="685"/>
      <c r="S57" s="685"/>
      <c r="T57" s="686"/>
      <c r="U57" s="684" t="str">
        <f ca="1">IF(CELL("type",('Plot (6)'!$P$8))="b","N/A",'Plot (6)'!$P$8)</f>
        <v>N/A</v>
      </c>
      <c r="V57" s="685"/>
      <c r="W57" s="685"/>
      <c r="X57" s="685"/>
      <c r="Y57" s="685"/>
      <c r="Z57" s="686"/>
      <c r="AA57" s="684" t="str">
        <f ca="1">IF(CELL("type",('Plot (6)'!$R$8))="b","N/A",'Plot (6)'!$R$8)</f>
        <v>N/A</v>
      </c>
      <c r="AB57" s="685"/>
      <c r="AC57" s="685"/>
      <c r="AD57" s="685"/>
      <c r="AE57" s="685"/>
      <c r="AF57" s="686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49"/>
      <c r="AS57" s="125"/>
      <c r="AT57" s="125"/>
      <c r="AU57" s="125"/>
      <c r="AV57" s="125"/>
    </row>
    <row r="58" spans="1:48">
      <c r="A58" s="470">
        <v>6</v>
      </c>
      <c r="B58" s="468">
        <f>+'Plot (6)'!A$11</f>
        <v>0</v>
      </c>
      <c r="C58" s="474">
        <f>'Plot (6)'!$J$11</f>
        <v>0</v>
      </c>
      <c r="D58" s="468">
        <f>'Plot (6)'!$K$11</f>
        <v>0</v>
      </c>
      <c r="E58" s="474">
        <f>'Plot (6)'!$J$12</f>
        <v>0</v>
      </c>
      <c r="F58" s="468">
        <f>'Plot (6)'!$K$12</f>
        <v>0</v>
      </c>
      <c r="G58" s="474">
        <f>'Plot (6)'!$J$13</f>
        <v>0</v>
      </c>
      <c r="H58" s="468">
        <f>'Plot (6)'!$K$13</f>
        <v>0</v>
      </c>
      <c r="I58" s="474">
        <f>'Plot (6)'!$L$11</f>
        <v>0</v>
      </c>
      <c r="J58" s="468">
        <f>'Plot (6)'!$M$11</f>
        <v>0</v>
      </c>
      <c r="K58" s="474">
        <f>'Plot (6)'!$L$12</f>
        <v>0</v>
      </c>
      <c r="L58" s="468">
        <f>'Plot (6)'!$M$12</f>
        <v>0</v>
      </c>
      <c r="M58" s="474">
        <f>'Plot (6)'!$L$13</f>
        <v>0</v>
      </c>
      <c r="N58" s="468">
        <f>'Plot (6)'!$M$13</f>
        <v>0</v>
      </c>
      <c r="O58" s="474">
        <f>'Plot (6)'!$N$11</f>
        <v>0</v>
      </c>
      <c r="P58" s="468">
        <f>'Plot (6)'!$O$11</f>
        <v>0</v>
      </c>
      <c r="Q58" s="474">
        <f>'Plot (6)'!$N$12</f>
        <v>0</v>
      </c>
      <c r="R58" s="468">
        <f>'Plot (6)'!$O$12</f>
        <v>0</v>
      </c>
      <c r="S58" s="474">
        <f>'Plot (6)'!$N$13</f>
        <v>0</v>
      </c>
      <c r="T58" s="468">
        <f>'Plot (6)'!$O$13</f>
        <v>0</v>
      </c>
      <c r="U58" s="474">
        <f>'Plot (6)'!$P$11</f>
        <v>0</v>
      </c>
      <c r="V58" s="468">
        <f>'Plot (6)'!$Q$11</f>
        <v>0</v>
      </c>
      <c r="W58" s="474">
        <f>'Plot (6)'!$P$12</f>
        <v>0</v>
      </c>
      <c r="X58" s="468">
        <f>'Plot (6)'!$Q$12</f>
        <v>0</v>
      </c>
      <c r="Y58" s="474">
        <f>'Plot (6)'!$P$13</f>
        <v>0</v>
      </c>
      <c r="Z58" s="468">
        <f>'Plot (6)'!$Q$13</f>
        <v>0</v>
      </c>
      <c r="AA58" s="474">
        <f>'Plot (6)'!$R$11</f>
        <v>0</v>
      </c>
      <c r="AB58" s="468">
        <f>'Plot (6)'!$S$11</f>
        <v>0</v>
      </c>
      <c r="AC58" s="474">
        <f>'Plot (6)'!$R$12</f>
        <v>0</v>
      </c>
      <c r="AD58" s="468">
        <f>'Plot (6)'!$S$12</f>
        <v>0</v>
      </c>
      <c r="AE58" s="474">
        <f>'Plot (6)'!$R$13</f>
        <v>0</v>
      </c>
      <c r="AF58" s="468">
        <f>'Plot (6)'!$S$13</f>
        <v>0</v>
      </c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49"/>
      <c r="AS58" s="125"/>
      <c r="AT58" s="125"/>
      <c r="AU58" s="125"/>
      <c r="AV58" s="125"/>
    </row>
    <row r="59" spans="1:48">
      <c r="A59" s="470">
        <v>6</v>
      </c>
      <c r="B59" s="468">
        <f>+'Plot (6)'!A$14</f>
        <v>0</v>
      </c>
      <c r="C59" s="474">
        <f>'Plot (6)'!$J$14</f>
        <v>0</v>
      </c>
      <c r="D59" s="468">
        <f>'Plot (6)'!$K$14</f>
        <v>0</v>
      </c>
      <c r="E59" s="474">
        <f>'Plot (6)'!$J$15</f>
        <v>0</v>
      </c>
      <c r="F59" s="468">
        <f>'Plot (6)'!$K$15</f>
        <v>0</v>
      </c>
      <c r="G59" s="474">
        <f>'Plot (6)'!$J$16</f>
        <v>0</v>
      </c>
      <c r="H59" s="468">
        <f>'Plot (6)'!$K$16</f>
        <v>0</v>
      </c>
      <c r="I59" s="474">
        <f>'Plot (6)'!$L$14</f>
        <v>0</v>
      </c>
      <c r="J59" s="468">
        <f>'Plot (6)'!$M$14</f>
        <v>0</v>
      </c>
      <c r="K59" s="474">
        <f>'Plot (6)'!$L$15</f>
        <v>0</v>
      </c>
      <c r="L59" s="468">
        <f>'Plot (6)'!$M$15</f>
        <v>0</v>
      </c>
      <c r="M59" s="474">
        <f>'Plot (6)'!$L$16</f>
        <v>0</v>
      </c>
      <c r="N59" s="468">
        <f>'Plot (6)'!$M$16</f>
        <v>0</v>
      </c>
      <c r="O59" s="474">
        <f>'Plot (6)'!$N$14</f>
        <v>0</v>
      </c>
      <c r="P59" s="468">
        <f>'Plot (6)'!$O$14</f>
        <v>0</v>
      </c>
      <c r="Q59" s="474">
        <f>'Plot (6)'!$N$15</f>
        <v>0</v>
      </c>
      <c r="R59" s="468">
        <f>'Plot (6)'!$O$15</f>
        <v>0</v>
      </c>
      <c r="S59" s="474">
        <f>'Plot (6)'!$N$16</f>
        <v>0</v>
      </c>
      <c r="T59" s="468">
        <f>'Plot (6)'!$O$16</f>
        <v>0</v>
      </c>
      <c r="U59" s="474">
        <f>'Plot (6)'!$P$14</f>
        <v>0</v>
      </c>
      <c r="V59" s="468">
        <f>'Plot (6)'!$Q$14</f>
        <v>0</v>
      </c>
      <c r="W59" s="474">
        <f>'Plot (6)'!$P$15</f>
        <v>0</v>
      </c>
      <c r="X59" s="468">
        <f>'Plot (6)'!$Q$15</f>
        <v>0</v>
      </c>
      <c r="Y59" s="474">
        <f>'Plot (6)'!$P$16</f>
        <v>0</v>
      </c>
      <c r="Z59" s="468">
        <f>'Plot (6)'!$Q$16</f>
        <v>0</v>
      </c>
      <c r="AA59" s="474">
        <f>'Plot (6)'!$R$14</f>
        <v>0</v>
      </c>
      <c r="AB59" s="468">
        <f>'Plot (6)'!$S$14</f>
        <v>0</v>
      </c>
      <c r="AC59" s="474">
        <f>'Plot (6)'!$R$15</f>
        <v>0</v>
      </c>
      <c r="AD59" s="468">
        <f>'Plot (6)'!$S$15</f>
        <v>0</v>
      </c>
      <c r="AE59" s="474">
        <f>'Plot (6)'!$R$16</f>
        <v>0</v>
      </c>
      <c r="AF59" s="468">
        <f>'Plot (6)'!$S$16</f>
        <v>0</v>
      </c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49"/>
      <c r="AS59" s="125"/>
      <c r="AT59" s="125"/>
      <c r="AU59" s="125"/>
      <c r="AV59" s="125"/>
    </row>
    <row r="60" spans="1:48">
      <c r="A60" s="470">
        <v>6</v>
      </c>
      <c r="B60" s="468">
        <f>+'Plot (6)'!A$17</f>
        <v>0</v>
      </c>
      <c r="C60" s="474">
        <f>'Plot (6)'!$J$17</f>
        <v>0</v>
      </c>
      <c r="D60" s="468">
        <f>'Plot (6)'!$K$17</f>
        <v>0</v>
      </c>
      <c r="E60" s="474">
        <f>'Plot (6)'!$J$18</f>
        <v>0</v>
      </c>
      <c r="F60" s="468">
        <f>'Plot (6)'!$K$18</f>
        <v>0</v>
      </c>
      <c r="G60" s="474">
        <f>'Plot (6)'!$J$19</f>
        <v>0</v>
      </c>
      <c r="H60" s="468">
        <f>'Plot (6)'!$K$19</f>
        <v>0</v>
      </c>
      <c r="I60" s="474">
        <f>'Plot (6)'!$L$17</f>
        <v>0</v>
      </c>
      <c r="J60" s="468">
        <f>'Plot (6)'!$M$17</f>
        <v>0</v>
      </c>
      <c r="K60" s="474">
        <f>'Plot (6)'!$L$18</f>
        <v>0</v>
      </c>
      <c r="L60" s="468">
        <f>'Plot (6)'!$M$18</f>
        <v>0</v>
      </c>
      <c r="M60" s="474">
        <f>'Plot (6)'!$L$19</f>
        <v>0</v>
      </c>
      <c r="N60" s="468">
        <f>'Plot (6)'!$M$19</f>
        <v>0</v>
      </c>
      <c r="O60" s="474">
        <f>'Plot (6)'!$N$17</f>
        <v>0</v>
      </c>
      <c r="P60" s="468">
        <f>'Plot (6)'!$O$17</f>
        <v>0</v>
      </c>
      <c r="Q60" s="474">
        <f>'Plot (6)'!$N$18</f>
        <v>0</v>
      </c>
      <c r="R60" s="468">
        <f>'Plot (6)'!$O$18</f>
        <v>0</v>
      </c>
      <c r="S60" s="474">
        <f>'Plot (6)'!$N$19</f>
        <v>0</v>
      </c>
      <c r="T60" s="468">
        <f>'Plot (6)'!$O$19</f>
        <v>0</v>
      </c>
      <c r="U60" s="474">
        <f>'Plot (6)'!$P$17</f>
        <v>0</v>
      </c>
      <c r="V60" s="468">
        <f>'Plot (6)'!$Q$17</f>
        <v>0</v>
      </c>
      <c r="W60" s="474">
        <f>'Plot (6)'!$P$18</f>
        <v>0</v>
      </c>
      <c r="X60" s="468">
        <f>'Plot (6)'!$Q$18</f>
        <v>0</v>
      </c>
      <c r="Y60" s="474">
        <f>'Plot (6)'!$P$19</f>
        <v>0</v>
      </c>
      <c r="Z60" s="468">
        <f>'Plot (6)'!$Q$19</f>
        <v>0</v>
      </c>
      <c r="AA60" s="474">
        <f>'Plot (6)'!$R$17</f>
        <v>0</v>
      </c>
      <c r="AB60" s="468">
        <f>'Plot (6)'!$S$17</f>
        <v>0</v>
      </c>
      <c r="AC60" s="474">
        <f>'Plot (6)'!$R$18</f>
        <v>0</v>
      </c>
      <c r="AD60" s="468">
        <f>'Plot (6)'!$S$18</f>
        <v>0</v>
      </c>
      <c r="AE60" s="474">
        <f>'Plot (6)'!$R$19</f>
        <v>0</v>
      </c>
      <c r="AF60" s="468">
        <f>'Plot (6)'!$S$19</f>
        <v>0</v>
      </c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49"/>
      <c r="AS60" s="125"/>
      <c r="AT60" s="125"/>
      <c r="AU60" s="125"/>
      <c r="AV60" s="125"/>
    </row>
    <row r="61" spans="1:48">
      <c r="A61" s="470">
        <v>6</v>
      </c>
      <c r="B61" s="468">
        <f>+'Plot (6)'!A$20</f>
        <v>0</v>
      </c>
      <c r="C61" s="474">
        <f>'Plot (6)'!$J$20</f>
        <v>0</v>
      </c>
      <c r="D61" s="468">
        <f>'Plot (6)'!$K$20</f>
        <v>0</v>
      </c>
      <c r="E61" s="474">
        <f>'Plot (6)'!$J$21</f>
        <v>0</v>
      </c>
      <c r="F61" s="468">
        <f>'Plot (6)'!$K$21</f>
        <v>0</v>
      </c>
      <c r="G61" s="474">
        <f>'Plot (6)'!$J$22</f>
        <v>0</v>
      </c>
      <c r="H61" s="468">
        <f>'Plot (6)'!$K$22</f>
        <v>0</v>
      </c>
      <c r="I61" s="474">
        <f>'Plot (6)'!$L$20</f>
        <v>0</v>
      </c>
      <c r="J61" s="468">
        <f>'Plot (6)'!$M$20</f>
        <v>0</v>
      </c>
      <c r="K61" s="474">
        <f>'Plot (6)'!$L$21</f>
        <v>0</v>
      </c>
      <c r="L61" s="468">
        <f>'Plot (6)'!$M$21</f>
        <v>0</v>
      </c>
      <c r="M61" s="474">
        <f>'Plot (6)'!$L$22</f>
        <v>0</v>
      </c>
      <c r="N61" s="468">
        <f>'Plot (6)'!$M$22</f>
        <v>0</v>
      </c>
      <c r="O61" s="474">
        <f>'Plot (6)'!$N$20</f>
        <v>0</v>
      </c>
      <c r="P61" s="468">
        <f>'Plot (6)'!$O$20</f>
        <v>0</v>
      </c>
      <c r="Q61" s="474">
        <f>'Plot (6)'!$N$21</f>
        <v>0</v>
      </c>
      <c r="R61" s="468">
        <f>'Plot (6)'!$O$21</f>
        <v>0</v>
      </c>
      <c r="S61" s="474">
        <f>'Plot (6)'!$N$22</f>
        <v>0</v>
      </c>
      <c r="T61" s="468">
        <f>'Plot (6)'!$O$22</f>
        <v>0</v>
      </c>
      <c r="U61" s="474">
        <f>'Plot (6)'!$P$20</f>
        <v>0</v>
      </c>
      <c r="V61" s="468">
        <f>'Plot (6)'!$Q$20</f>
        <v>0</v>
      </c>
      <c r="W61" s="474">
        <f>'Plot (6)'!$P$21</f>
        <v>0</v>
      </c>
      <c r="X61" s="468">
        <f>'Plot (6)'!$Q$21</f>
        <v>0</v>
      </c>
      <c r="Y61" s="474">
        <f>'Plot (6)'!$P$22</f>
        <v>0</v>
      </c>
      <c r="Z61" s="468">
        <f>'Plot (6)'!$Q$22</f>
        <v>0</v>
      </c>
      <c r="AA61" s="474">
        <f>'Plot (6)'!$R$20</f>
        <v>0</v>
      </c>
      <c r="AB61" s="468">
        <f>'Plot (6)'!$S$20</f>
        <v>0</v>
      </c>
      <c r="AC61" s="474">
        <f>'Plot (6)'!$R$21</f>
        <v>0</v>
      </c>
      <c r="AD61" s="468">
        <f>'Plot (6)'!$S$21</f>
        <v>0</v>
      </c>
      <c r="AE61" s="474">
        <f>'Plot (6)'!$R$22</f>
        <v>0</v>
      </c>
      <c r="AF61" s="468">
        <f>'Plot (6)'!$S$22</f>
        <v>0</v>
      </c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49"/>
      <c r="AS61" s="125"/>
      <c r="AT61" s="125"/>
      <c r="AU61" s="125"/>
      <c r="AV61" s="125"/>
    </row>
    <row r="62" spans="1:48">
      <c r="A62" s="470">
        <v>6</v>
      </c>
      <c r="B62" s="468">
        <f>+'Plot (6)'!A$23</f>
        <v>0</v>
      </c>
      <c r="C62" s="474">
        <f>'Plot (6)'!$J$23</f>
        <v>0</v>
      </c>
      <c r="D62" s="468">
        <f>'Plot (6)'!$K$23</f>
        <v>0</v>
      </c>
      <c r="E62" s="474">
        <f>'Plot (6)'!$J$24</f>
        <v>0</v>
      </c>
      <c r="F62" s="468">
        <f>'Plot (6)'!$K$24</f>
        <v>0</v>
      </c>
      <c r="G62" s="474">
        <f>'Plot (6)'!$J$25</f>
        <v>0</v>
      </c>
      <c r="H62" s="468">
        <f>'Plot (6)'!$K$25</f>
        <v>0</v>
      </c>
      <c r="I62" s="474">
        <f>'Plot (6)'!$L$23</f>
        <v>0</v>
      </c>
      <c r="J62" s="468">
        <f>'Plot (6)'!$M$23</f>
        <v>0</v>
      </c>
      <c r="K62" s="474">
        <f>'Plot (6)'!$L$24</f>
        <v>0</v>
      </c>
      <c r="L62" s="468">
        <f>'Plot (6)'!$M$24</f>
        <v>0</v>
      </c>
      <c r="M62" s="474">
        <f>'Plot (6)'!$L$25</f>
        <v>0</v>
      </c>
      <c r="N62" s="468">
        <f>'Plot (6)'!$M$25</f>
        <v>0</v>
      </c>
      <c r="O62" s="474">
        <f>'Plot (6)'!$N$23</f>
        <v>0</v>
      </c>
      <c r="P62" s="468">
        <f>'Plot (6)'!$O$23</f>
        <v>0</v>
      </c>
      <c r="Q62" s="474">
        <f>'Plot (6)'!$N$24</f>
        <v>0</v>
      </c>
      <c r="R62" s="468">
        <f>'Plot (6)'!$O$24</f>
        <v>0</v>
      </c>
      <c r="S62" s="474">
        <f>'Plot (6)'!$N$25</f>
        <v>0</v>
      </c>
      <c r="T62" s="468">
        <f>'Plot (6)'!$O$25</f>
        <v>0</v>
      </c>
      <c r="U62" s="474">
        <f>'Plot (6)'!$P$23</f>
        <v>0</v>
      </c>
      <c r="V62" s="468">
        <f>'Plot (6)'!$Q$23</f>
        <v>0</v>
      </c>
      <c r="W62" s="474">
        <f>'Plot (6)'!$P$24</f>
        <v>0</v>
      </c>
      <c r="X62" s="468">
        <f>'Plot (6)'!$Q$24</f>
        <v>0</v>
      </c>
      <c r="Y62" s="474">
        <f>'Plot (6)'!$P$25</f>
        <v>0</v>
      </c>
      <c r="Z62" s="468">
        <f>'Plot (6)'!$Q$25</f>
        <v>0</v>
      </c>
      <c r="AA62" s="474">
        <f>'Plot (6)'!$R$23</f>
        <v>0</v>
      </c>
      <c r="AB62" s="468">
        <f>'Plot (6)'!$S$23</f>
        <v>0</v>
      </c>
      <c r="AC62" s="474">
        <f>'Plot (6)'!$R$24</f>
        <v>0</v>
      </c>
      <c r="AD62" s="468">
        <f>'Plot (6)'!$S$24</f>
        <v>0</v>
      </c>
      <c r="AE62" s="474">
        <f>'Plot (6)'!$R$25</f>
        <v>0</v>
      </c>
      <c r="AF62" s="468">
        <f>'Plot (6)'!$S$25</f>
        <v>0</v>
      </c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49"/>
      <c r="AS62" s="125"/>
      <c r="AT62" s="125"/>
      <c r="AU62" s="125"/>
      <c r="AV62" s="125"/>
    </row>
    <row r="63" spans="1:48">
      <c r="A63" s="470">
        <v>6</v>
      </c>
      <c r="B63" s="468">
        <f>+'Plot (6)'!A$26</f>
        <v>0</v>
      </c>
      <c r="C63" s="474">
        <f>'Plot (6)'!$J$26</f>
        <v>0</v>
      </c>
      <c r="D63" s="468">
        <f>'Plot (6)'!$K$26</f>
        <v>0</v>
      </c>
      <c r="E63" s="474">
        <f>'Plot (6)'!$J$27</f>
        <v>0</v>
      </c>
      <c r="F63" s="468">
        <f>'Plot (6)'!$K$27</f>
        <v>0</v>
      </c>
      <c r="G63" s="474">
        <f>'Plot (6)'!$J$28</f>
        <v>0</v>
      </c>
      <c r="H63" s="468">
        <f>'Plot (6)'!$K$28</f>
        <v>0</v>
      </c>
      <c r="I63" s="474">
        <f>'Plot (6)'!$L$26</f>
        <v>0</v>
      </c>
      <c r="J63" s="468">
        <f>'Plot (6)'!$M$26</f>
        <v>0</v>
      </c>
      <c r="K63" s="474">
        <f>'Plot (6)'!$L$27</f>
        <v>0</v>
      </c>
      <c r="L63" s="468">
        <f>'Plot (6)'!$M$27</f>
        <v>0</v>
      </c>
      <c r="M63" s="474">
        <f>'Plot (6)'!$L$28</f>
        <v>0</v>
      </c>
      <c r="N63" s="468">
        <f>'Plot (6)'!$M$28</f>
        <v>0</v>
      </c>
      <c r="O63" s="474">
        <f>'Plot (6)'!$N$26</f>
        <v>0</v>
      </c>
      <c r="P63" s="468">
        <f>'Plot (6)'!$O$26</f>
        <v>0</v>
      </c>
      <c r="Q63" s="474">
        <f>'Plot (6)'!$N$27</f>
        <v>0</v>
      </c>
      <c r="R63" s="468">
        <f>'Plot (6)'!$O$27</f>
        <v>0</v>
      </c>
      <c r="S63" s="474">
        <f>'Plot (6)'!$N$28</f>
        <v>0</v>
      </c>
      <c r="T63" s="468">
        <f>'Plot (6)'!$O$28</f>
        <v>0</v>
      </c>
      <c r="U63" s="474">
        <f>'Plot (6)'!$P$26</f>
        <v>0</v>
      </c>
      <c r="V63" s="468">
        <f>'Plot (6)'!$Q$26</f>
        <v>0</v>
      </c>
      <c r="W63" s="474">
        <f>'Plot (6)'!$P$27</f>
        <v>0</v>
      </c>
      <c r="X63" s="468">
        <f>'Plot (6)'!$Q$27</f>
        <v>0</v>
      </c>
      <c r="Y63" s="474">
        <f>'Plot (6)'!$P$28</f>
        <v>0</v>
      </c>
      <c r="Z63" s="468">
        <f>'Plot (6)'!$Q$28</f>
        <v>0</v>
      </c>
      <c r="AA63" s="474">
        <f>'Plot (6)'!$R$26</f>
        <v>0</v>
      </c>
      <c r="AB63" s="468">
        <f>'Plot (6)'!$S$26</f>
        <v>0</v>
      </c>
      <c r="AC63" s="474">
        <f>'Plot (6)'!$R$27</f>
        <v>0</v>
      </c>
      <c r="AD63" s="468">
        <f>'Plot (6)'!$S$27</f>
        <v>0</v>
      </c>
      <c r="AE63" s="474">
        <f>'Plot (6)'!$R$28</f>
        <v>0</v>
      </c>
      <c r="AF63" s="468">
        <f>'Plot (6)'!$S$28</f>
        <v>0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49"/>
      <c r="AS63" s="125"/>
      <c r="AT63" s="125"/>
      <c r="AU63" s="125"/>
      <c r="AV63" s="125"/>
    </row>
    <row r="64" spans="1:48">
      <c r="A64" s="470">
        <v>6</v>
      </c>
      <c r="B64" s="468">
        <f>+'Plot (6)'!A$29</f>
        <v>0</v>
      </c>
      <c r="C64" s="474">
        <f>'Plot (6)'!$J$29</f>
        <v>0</v>
      </c>
      <c r="D64" s="468">
        <f>'Plot (6)'!$K$29</f>
        <v>0</v>
      </c>
      <c r="E64" s="474">
        <f>'Plot (6)'!$J$30</f>
        <v>0</v>
      </c>
      <c r="F64" s="468">
        <f>'Plot (6)'!$K$30</f>
        <v>0</v>
      </c>
      <c r="G64" s="474">
        <f>'Plot (6)'!$J$31</f>
        <v>0</v>
      </c>
      <c r="H64" s="468">
        <f>'Plot (6)'!$K$31</f>
        <v>0</v>
      </c>
      <c r="I64" s="474">
        <f>'Plot (6)'!$L$29</f>
        <v>0</v>
      </c>
      <c r="J64" s="468">
        <f>'Plot (6)'!$M$29</f>
        <v>0</v>
      </c>
      <c r="K64" s="474">
        <f>'Plot (6)'!$L$30</f>
        <v>0</v>
      </c>
      <c r="L64" s="468">
        <f>'Plot (6)'!$M$30</f>
        <v>0</v>
      </c>
      <c r="M64" s="474">
        <f>'Plot (6)'!$L$31</f>
        <v>0</v>
      </c>
      <c r="N64" s="468">
        <f>'Plot (6)'!$M$31</f>
        <v>0</v>
      </c>
      <c r="O64" s="474">
        <f>'Plot (6)'!$N$29</f>
        <v>0</v>
      </c>
      <c r="P64" s="468">
        <f>'Plot (6)'!$O$29</f>
        <v>0</v>
      </c>
      <c r="Q64" s="474">
        <f>'Plot (6)'!$N$30</f>
        <v>0</v>
      </c>
      <c r="R64" s="468">
        <f>'Plot (6)'!$O$30</f>
        <v>0</v>
      </c>
      <c r="S64" s="474">
        <f>'Plot (6)'!$N$31</f>
        <v>0</v>
      </c>
      <c r="T64" s="468">
        <f>'Plot (6)'!$O$31</f>
        <v>0</v>
      </c>
      <c r="U64" s="474">
        <f>'Plot (6)'!$P$29</f>
        <v>0</v>
      </c>
      <c r="V64" s="468">
        <f>'Plot (6)'!$Q$29</f>
        <v>0</v>
      </c>
      <c r="W64" s="474">
        <f>'Plot (6)'!$P$30</f>
        <v>0</v>
      </c>
      <c r="X64" s="468">
        <f>'Plot (6)'!$Q$30</f>
        <v>0</v>
      </c>
      <c r="Y64" s="474">
        <f>'Plot (6)'!$P$31</f>
        <v>0</v>
      </c>
      <c r="Z64" s="468">
        <f>'Plot (6)'!$Q$31</f>
        <v>0</v>
      </c>
      <c r="AA64" s="474">
        <f>'Plot (6)'!$R$29</f>
        <v>0</v>
      </c>
      <c r="AB64" s="468">
        <f>'Plot (6)'!$S$29</f>
        <v>0</v>
      </c>
      <c r="AC64" s="474">
        <f>'Plot (6)'!$R$30</f>
        <v>0</v>
      </c>
      <c r="AD64" s="468">
        <f>'Plot (6)'!$S$30</f>
        <v>0</v>
      </c>
      <c r="AE64" s="474">
        <f>'Plot (6)'!$R$31</f>
        <v>0</v>
      </c>
      <c r="AF64" s="468">
        <f>'Plot (6)'!$S$31</f>
        <v>0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49"/>
      <c r="AS64" s="125"/>
      <c r="AT64" s="125"/>
      <c r="AU64" s="125"/>
      <c r="AV64" s="125"/>
    </row>
    <row r="65" spans="1:48">
      <c r="A65" s="470">
        <v>6</v>
      </c>
      <c r="B65" s="468">
        <f>+'Plot (6)'!A$32</f>
        <v>0</v>
      </c>
      <c r="C65" s="474">
        <f>'Plot (6)'!$J$32</f>
        <v>0</v>
      </c>
      <c r="D65" s="468">
        <f>'Plot (6)'!$K$32</f>
        <v>0</v>
      </c>
      <c r="E65" s="474">
        <f>'Plot (6)'!$J$33</f>
        <v>0</v>
      </c>
      <c r="F65" s="468">
        <f>'Plot (6)'!$K$33</f>
        <v>0</v>
      </c>
      <c r="G65" s="474">
        <f>'Plot (6)'!$J$34</f>
        <v>0</v>
      </c>
      <c r="H65" s="468">
        <f>'Plot (6)'!$K$34</f>
        <v>0</v>
      </c>
      <c r="I65" s="474">
        <f>'Plot (6)'!$L$32</f>
        <v>0</v>
      </c>
      <c r="J65" s="468">
        <f>'Plot (6)'!$M$32</f>
        <v>0</v>
      </c>
      <c r="K65" s="474">
        <f>'Plot (6)'!$L$33</f>
        <v>0</v>
      </c>
      <c r="L65" s="468">
        <f>'Plot (6)'!$M$33</f>
        <v>0</v>
      </c>
      <c r="M65" s="474">
        <f>'Plot (6)'!$L$34</f>
        <v>0</v>
      </c>
      <c r="N65" s="468">
        <f>'Plot (6)'!$M$34</f>
        <v>0</v>
      </c>
      <c r="O65" s="474">
        <f>'Plot (6)'!$N$32</f>
        <v>0</v>
      </c>
      <c r="P65" s="468">
        <f>'Plot (6)'!$O$32</f>
        <v>0</v>
      </c>
      <c r="Q65" s="474">
        <f>'Plot (6)'!$N$33</f>
        <v>0</v>
      </c>
      <c r="R65" s="468">
        <f>'Plot (6)'!$O$33</f>
        <v>0</v>
      </c>
      <c r="S65" s="474">
        <f>'Plot (6)'!$N$34</f>
        <v>0</v>
      </c>
      <c r="T65" s="468">
        <f>'Plot (6)'!$O$34</f>
        <v>0</v>
      </c>
      <c r="U65" s="474">
        <f>'Plot (6)'!$P$32</f>
        <v>0</v>
      </c>
      <c r="V65" s="468">
        <f>'Plot (6)'!$Q$32</f>
        <v>0</v>
      </c>
      <c r="W65" s="474">
        <f>'Plot (6)'!$P$33</f>
        <v>0</v>
      </c>
      <c r="X65" s="468">
        <f>'Plot (6)'!$Q$33</f>
        <v>0</v>
      </c>
      <c r="Y65" s="474">
        <f>'Plot (6)'!$P$34</f>
        <v>0</v>
      </c>
      <c r="Z65" s="468">
        <f>'Plot (6)'!$Q$34</f>
        <v>0</v>
      </c>
      <c r="AA65" s="474">
        <f>'Plot (6)'!$R$32</f>
        <v>0</v>
      </c>
      <c r="AB65" s="468">
        <f>'Plot (6)'!$S$32</f>
        <v>0</v>
      </c>
      <c r="AC65" s="474">
        <f>'Plot (6)'!$R$33</f>
        <v>0</v>
      </c>
      <c r="AD65" s="468">
        <f>'Plot (6)'!$S$33</f>
        <v>0</v>
      </c>
      <c r="AE65" s="474">
        <f>'Plot (6)'!$R$34</f>
        <v>0</v>
      </c>
      <c r="AF65" s="468">
        <f>'Plot (6)'!$S$34</f>
        <v>0</v>
      </c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49"/>
      <c r="AS65" s="125"/>
      <c r="AT65" s="125"/>
      <c r="AU65" s="125"/>
      <c r="AV65" s="125"/>
    </row>
    <row r="66" spans="1:48">
      <c r="A66" s="470">
        <v>6</v>
      </c>
      <c r="B66" s="468">
        <f>+'Plot (6)'!A$35</f>
        <v>0</v>
      </c>
      <c r="C66" s="474">
        <f>'Plot (6)'!$J$35</f>
        <v>0</v>
      </c>
      <c r="D66" s="468">
        <f>'Plot (6)'!$K$35</f>
        <v>0</v>
      </c>
      <c r="E66" s="474">
        <f>'Plot (6)'!$J$36</f>
        <v>0</v>
      </c>
      <c r="F66" s="468">
        <f>'Plot (6)'!$K$36</f>
        <v>0</v>
      </c>
      <c r="G66" s="474">
        <f>'Plot (6)'!$J$37</f>
        <v>0</v>
      </c>
      <c r="H66" s="468">
        <f>'Plot (6)'!$K$37</f>
        <v>0</v>
      </c>
      <c r="I66" s="474">
        <f>'Plot (6)'!$L$35</f>
        <v>0</v>
      </c>
      <c r="J66" s="468">
        <f>'Plot (6)'!$M$35</f>
        <v>0</v>
      </c>
      <c r="K66" s="474">
        <f>'Plot (6)'!$L$36</f>
        <v>0</v>
      </c>
      <c r="L66" s="468">
        <f>'Plot (6)'!$M$36</f>
        <v>0</v>
      </c>
      <c r="M66" s="474">
        <f>'Plot (6)'!$L$37</f>
        <v>0</v>
      </c>
      <c r="N66" s="468">
        <f>'Plot (6)'!$M$37</f>
        <v>0</v>
      </c>
      <c r="O66" s="474">
        <f>'Plot (6)'!$N$35</f>
        <v>0</v>
      </c>
      <c r="P66" s="468">
        <f>'Plot (6)'!$O$35</f>
        <v>0</v>
      </c>
      <c r="Q66" s="474">
        <f>'Plot (6)'!$N$36</f>
        <v>0</v>
      </c>
      <c r="R66" s="468">
        <f>'Plot (6)'!$O$36</f>
        <v>0</v>
      </c>
      <c r="S66" s="474">
        <f>'Plot (6)'!$N$37</f>
        <v>0</v>
      </c>
      <c r="T66" s="468">
        <f>'Plot (6)'!$O$37</f>
        <v>0</v>
      </c>
      <c r="U66" s="474">
        <f>'Plot (6)'!$P$35</f>
        <v>0</v>
      </c>
      <c r="V66" s="468">
        <f>'Plot (6)'!$Q$35</f>
        <v>0</v>
      </c>
      <c r="W66" s="474">
        <f>'Plot (6)'!$P$36</f>
        <v>0</v>
      </c>
      <c r="X66" s="468">
        <f>'Plot (6)'!$Q$36</f>
        <v>0</v>
      </c>
      <c r="Y66" s="474">
        <f>'Plot (6)'!$P$37</f>
        <v>0</v>
      </c>
      <c r="Z66" s="468">
        <f>'Plot (6)'!$Q$37</f>
        <v>0</v>
      </c>
      <c r="AA66" s="474">
        <f>'Plot (6)'!$R$35</f>
        <v>0</v>
      </c>
      <c r="AB66" s="468">
        <f>'Plot (6)'!$S$35</f>
        <v>0</v>
      </c>
      <c r="AC66" s="474">
        <f>'Plot (6)'!$R$36</f>
        <v>0</v>
      </c>
      <c r="AD66" s="468">
        <f>'Plot (6)'!$S$36</f>
        <v>0</v>
      </c>
      <c r="AE66" s="474">
        <f>'Plot (6)'!$R$37</f>
        <v>0</v>
      </c>
      <c r="AF66" s="468">
        <f>'Plot (6)'!$S$37</f>
        <v>0</v>
      </c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49"/>
      <c r="AS66" s="125"/>
      <c r="AT66" s="125"/>
      <c r="AU66" s="125"/>
      <c r="AV66" s="125"/>
    </row>
    <row r="67" spans="1:48">
      <c r="A67" s="470">
        <v>6</v>
      </c>
      <c r="B67" s="468">
        <f>+'Plot (6)'!A$38</f>
        <v>0</v>
      </c>
      <c r="C67" s="474">
        <f>'Plot (6)'!$J$38</f>
        <v>0</v>
      </c>
      <c r="D67" s="468">
        <f>'Plot (6)'!$K$38</f>
        <v>0</v>
      </c>
      <c r="E67" s="474">
        <f>'Plot (6)'!$J$39</f>
        <v>0</v>
      </c>
      <c r="F67" s="468">
        <f>'Plot (6)'!$K$39</f>
        <v>0</v>
      </c>
      <c r="G67" s="474">
        <f>'Plot (6)'!$J$40</f>
        <v>0</v>
      </c>
      <c r="H67" s="468">
        <f>'Plot (6)'!$K$40</f>
        <v>0</v>
      </c>
      <c r="I67" s="474">
        <f>'Plot (6)'!$L$38</f>
        <v>0</v>
      </c>
      <c r="J67" s="468">
        <f>'Plot (6)'!$M$38</f>
        <v>0</v>
      </c>
      <c r="K67" s="474">
        <f>'Plot (6)'!$L$39</f>
        <v>0</v>
      </c>
      <c r="L67" s="468">
        <f>'Plot (6)'!$M$39</f>
        <v>0</v>
      </c>
      <c r="M67" s="474">
        <f>'Plot (6)'!$L$40</f>
        <v>0</v>
      </c>
      <c r="N67" s="468">
        <f>'Plot (6)'!$M$40</f>
        <v>0</v>
      </c>
      <c r="O67" s="474">
        <f>'Plot (6)'!$N$38</f>
        <v>0</v>
      </c>
      <c r="P67" s="468">
        <f>'Plot (6)'!$O$38</f>
        <v>0</v>
      </c>
      <c r="Q67" s="474">
        <f>'Plot (6)'!$N$39</f>
        <v>0</v>
      </c>
      <c r="R67" s="468">
        <f>'Plot (6)'!$O$39</f>
        <v>0</v>
      </c>
      <c r="S67" s="474">
        <f>'Plot (6)'!$N$40</f>
        <v>0</v>
      </c>
      <c r="T67" s="468">
        <f>'Plot (6)'!$O$40</f>
        <v>0</v>
      </c>
      <c r="U67" s="474">
        <f>'Plot (6)'!$P$38</f>
        <v>0</v>
      </c>
      <c r="V67" s="468">
        <f>'Plot (6)'!$Q$38</f>
        <v>0</v>
      </c>
      <c r="W67" s="474">
        <f>'Plot (6)'!$P$39</f>
        <v>0</v>
      </c>
      <c r="X67" s="468">
        <f>'Plot (6)'!$Q$39</f>
        <v>0</v>
      </c>
      <c r="Y67" s="474">
        <f>'Plot (6)'!$P$40</f>
        <v>0</v>
      </c>
      <c r="Z67" s="468">
        <f>'Plot (6)'!$Q$40</f>
        <v>0</v>
      </c>
      <c r="AA67" s="474">
        <f>'Plot (6)'!$R$38</f>
        <v>0</v>
      </c>
      <c r="AB67" s="468">
        <f>'Plot (6)'!$S$38</f>
        <v>0</v>
      </c>
      <c r="AC67" s="474">
        <f>'Plot (6)'!$R$39</f>
        <v>0</v>
      </c>
      <c r="AD67" s="468">
        <f>'Plot (6)'!$S$39</f>
        <v>0</v>
      </c>
      <c r="AE67" s="474">
        <f>'Plot (6)'!$R$40</f>
        <v>0</v>
      </c>
      <c r="AF67" s="468">
        <f>'Plot (6)'!$S$40</f>
        <v>0</v>
      </c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49"/>
      <c r="AS67" s="125"/>
      <c r="AT67" s="125"/>
      <c r="AU67" s="125"/>
      <c r="AV67" s="125"/>
    </row>
    <row r="68" spans="1:48" ht="45">
      <c r="A68" s="25">
        <v>7</v>
      </c>
      <c r="B68" s="27" t="s">
        <v>12</v>
      </c>
      <c r="C68" s="684" t="str">
        <f ca="1">IF(CELL("type",('Plot (7)'!$J$8))="b","N/A",'Plot (7)'!$J$8)</f>
        <v>N/A</v>
      </c>
      <c r="D68" s="685"/>
      <c r="E68" s="685"/>
      <c r="F68" s="685"/>
      <c r="G68" s="685"/>
      <c r="H68" s="686"/>
      <c r="I68" s="684" t="str">
        <f ca="1">IF(CELL("type",('Plot (7)'!$L$8))="b","N/A",'Plot (7)'!$L$8)</f>
        <v>N/A</v>
      </c>
      <c r="J68" s="685"/>
      <c r="K68" s="685"/>
      <c r="L68" s="685"/>
      <c r="M68" s="685"/>
      <c r="N68" s="686"/>
      <c r="O68" s="684" t="str">
        <f ca="1">IF(CELL("type",('Plot (7)'!$N$8))="b","N/A",'Plot (7)'!$N$8)</f>
        <v>N/A</v>
      </c>
      <c r="P68" s="685"/>
      <c r="Q68" s="685"/>
      <c r="R68" s="685"/>
      <c r="S68" s="685"/>
      <c r="T68" s="686"/>
      <c r="U68" s="684" t="str">
        <f ca="1">IF(CELL("type",('Plot (7)'!$P$8))="b","N/A",'Plot (7)'!$P$8)</f>
        <v>N/A</v>
      </c>
      <c r="V68" s="685"/>
      <c r="W68" s="685"/>
      <c r="X68" s="685"/>
      <c r="Y68" s="685"/>
      <c r="Z68" s="686"/>
      <c r="AA68" s="684" t="str">
        <f ca="1">IF(CELL("type",('Plot (7)'!$R$8))="b","N/A",'Plot (7)'!$R$8)</f>
        <v>N/A</v>
      </c>
      <c r="AB68" s="685"/>
      <c r="AC68" s="685"/>
      <c r="AD68" s="685"/>
      <c r="AE68" s="685"/>
      <c r="AF68" s="686"/>
      <c r="AH68" s="387"/>
      <c r="AI68" s="387"/>
      <c r="AJ68" s="387"/>
      <c r="AK68" s="387"/>
      <c r="AL68" s="387"/>
      <c r="AM68" s="387"/>
      <c r="AN68" s="387"/>
      <c r="AO68" s="387"/>
      <c r="AP68" s="387"/>
      <c r="AQ68" s="150"/>
      <c r="AR68" s="149"/>
      <c r="AS68" s="125"/>
      <c r="AT68" s="125"/>
      <c r="AU68" s="125"/>
      <c r="AV68" s="125"/>
    </row>
    <row r="69" spans="1:48">
      <c r="A69" s="470">
        <v>7</v>
      </c>
      <c r="B69" s="468">
        <f>+'Plot (7)'!A$11</f>
        <v>0</v>
      </c>
      <c r="C69" s="474">
        <f>'Plot (7)'!$J$11</f>
        <v>0</v>
      </c>
      <c r="D69" s="468">
        <f>'Plot (7)'!$K$11</f>
        <v>0</v>
      </c>
      <c r="E69" s="474">
        <f>'Plot (7)'!$J$12</f>
        <v>0</v>
      </c>
      <c r="F69" s="468">
        <f>'Plot (7)'!$K$12</f>
        <v>0</v>
      </c>
      <c r="G69" s="474">
        <f>'Plot (7)'!$J$13</f>
        <v>0</v>
      </c>
      <c r="H69" s="468">
        <f>'Plot (7)'!$K$13</f>
        <v>0</v>
      </c>
      <c r="I69" s="474">
        <f>'Plot (7)'!$L$11</f>
        <v>0</v>
      </c>
      <c r="J69" s="468">
        <f>'Plot (7)'!$M$11</f>
        <v>0</v>
      </c>
      <c r="K69" s="474">
        <f>'Plot (7)'!$L$12</f>
        <v>0</v>
      </c>
      <c r="L69" s="468">
        <f>'Plot (7)'!$M$12</f>
        <v>0</v>
      </c>
      <c r="M69" s="474">
        <f>'Plot (7)'!$L$13</f>
        <v>0</v>
      </c>
      <c r="N69" s="468">
        <f>'Plot (7)'!$M$13</f>
        <v>0</v>
      </c>
      <c r="O69" s="474">
        <f>'Plot (7)'!$N$11</f>
        <v>0</v>
      </c>
      <c r="P69" s="468">
        <f>'Plot (7)'!$O$11</f>
        <v>0</v>
      </c>
      <c r="Q69" s="474">
        <f>'Plot (7)'!$N$12</f>
        <v>0</v>
      </c>
      <c r="R69" s="468">
        <f>'Plot (7)'!$O$12</f>
        <v>0</v>
      </c>
      <c r="S69" s="474">
        <f>'Plot (7)'!$N$13</f>
        <v>0</v>
      </c>
      <c r="T69" s="468">
        <f>'Plot (7)'!$O$13</f>
        <v>0</v>
      </c>
      <c r="U69" s="474">
        <f>'Plot (7)'!$P$11</f>
        <v>0</v>
      </c>
      <c r="V69" s="468">
        <f>'Plot (7)'!$Q$11</f>
        <v>0</v>
      </c>
      <c r="W69" s="474">
        <f>'Plot (7)'!$P$12</f>
        <v>0</v>
      </c>
      <c r="X69" s="468">
        <f>'Plot (7)'!$Q$12</f>
        <v>0</v>
      </c>
      <c r="Y69" s="474">
        <f>'Plot (7)'!$P$13</f>
        <v>0</v>
      </c>
      <c r="Z69" s="468">
        <f>'Plot (7)'!$Q$13</f>
        <v>0</v>
      </c>
      <c r="AA69" s="474">
        <f>'Plot (7)'!$R$11</f>
        <v>0</v>
      </c>
      <c r="AB69" s="468">
        <f>'Plot (7)'!$S$11</f>
        <v>0</v>
      </c>
      <c r="AC69" s="474">
        <f>'Plot (7)'!$R$12</f>
        <v>0</v>
      </c>
      <c r="AD69" s="468">
        <f>'Plot (7)'!$S$12</f>
        <v>0</v>
      </c>
      <c r="AE69" s="474">
        <f>'Plot (7)'!$R$13</f>
        <v>0</v>
      </c>
      <c r="AF69" s="468">
        <f>'Plot (7)'!$S$13</f>
        <v>0</v>
      </c>
      <c r="AH69" s="387"/>
      <c r="AI69" s="387"/>
      <c r="AJ69" s="387"/>
      <c r="AK69" s="387"/>
      <c r="AL69" s="387"/>
      <c r="AM69" s="387"/>
      <c r="AN69" s="387"/>
      <c r="AO69" s="387"/>
      <c r="AP69" s="387"/>
      <c r="AQ69" s="150"/>
      <c r="AR69" s="149"/>
      <c r="AS69" s="125"/>
      <c r="AT69" s="125"/>
      <c r="AU69" s="125"/>
      <c r="AV69" s="125"/>
    </row>
    <row r="70" spans="1:48">
      <c r="A70" s="470">
        <v>7</v>
      </c>
      <c r="B70" s="468">
        <f>+'Plot (7)'!A$14</f>
        <v>0</v>
      </c>
      <c r="C70" s="474">
        <f>'Plot (7)'!$J$14</f>
        <v>0</v>
      </c>
      <c r="D70" s="468">
        <f>'Plot (7)'!$K$14</f>
        <v>0</v>
      </c>
      <c r="E70" s="474">
        <f>'Plot (7)'!$J$15</f>
        <v>0</v>
      </c>
      <c r="F70" s="468">
        <f>'Plot (7)'!$K$15</f>
        <v>0</v>
      </c>
      <c r="G70" s="474">
        <f>'Plot (7)'!$J$16</f>
        <v>0</v>
      </c>
      <c r="H70" s="468">
        <f>'Plot (7)'!$K$16</f>
        <v>0</v>
      </c>
      <c r="I70" s="474">
        <f>'Plot (7)'!$L$14</f>
        <v>0</v>
      </c>
      <c r="J70" s="468">
        <f>'Plot (7)'!$M$14</f>
        <v>0</v>
      </c>
      <c r="K70" s="474">
        <f>'Plot (7)'!$L$15</f>
        <v>0</v>
      </c>
      <c r="L70" s="468">
        <f>'Plot (7)'!$M$15</f>
        <v>0</v>
      </c>
      <c r="M70" s="474">
        <f>'Plot (7)'!$L$16</f>
        <v>0</v>
      </c>
      <c r="N70" s="468">
        <f>'Plot (7)'!$M$16</f>
        <v>0</v>
      </c>
      <c r="O70" s="474">
        <f>'Plot (7)'!$N$14</f>
        <v>0</v>
      </c>
      <c r="P70" s="468">
        <f>'Plot (7)'!$O$14</f>
        <v>0</v>
      </c>
      <c r="Q70" s="474">
        <f>'Plot (7)'!$N$15</f>
        <v>0</v>
      </c>
      <c r="R70" s="468">
        <f>'Plot (7)'!$O$15</f>
        <v>0</v>
      </c>
      <c r="S70" s="474">
        <f>'Plot (7)'!$N$16</f>
        <v>0</v>
      </c>
      <c r="T70" s="468">
        <f>'Plot (7)'!$O$16</f>
        <v>0</v>
      </c>
      <c r="U70" s="474">
        <f>'Plot (7)'!$P$14</f>
        <v>0</v>
      </c>
      <c r="V70" s="468">
        <f>'Plot (7)'!$Q$14</f>
        <v>0</v>
      </c>
      <c r="W70" s="474">
        <f>'Plot (7)'!$P$15</f>
        <v>0</v>
      </c>
      <c r="X70" s="468">
        <f>'Plot (7)'!$Q$15</f>
        <v>0</v>
      </c>
      <c r="Y70" s="474">
        <f>'Plot (7)'!$P$16</f>
        <v>0</v>
      </c>
      <c r="Z70" s="468">
        <f>'Plot (7)'!$Q$16</f>
        <v>0</v>
      </c>
      <c r="AA70" s="474">
        <f>'Plot (7)'!$R$14</f>
        <v>0</v>
      </c>
      <c r="AB70" s="468">
        <f>'Plot (7)'!$S$14</f>
        <v>0</v>
      </c>
      <c r="AC70" s="474">
        <f>'Plot (7)'!$R$15</f>
        <v>0</v>
      </c>
      <c r="AD70" s="468">
        <f>'Plot (7)'!$S$15</f>
        <v>0</v>
      </c>
      <c r="AE70" s="474">
        <f>'Plot (7)'!$R$16</f>
        <v>0</v>
      </c>
      <c r="AF70" s="468">
        <f>'Plot (7)'!$S$16</f>
        <v>0</v>
      </c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49"/>
      <c r="AS70" s="125"/>
      <c r="AT70" s="125"/>
      <c r="AU70" s="125"/>
      <c r="AV70" s="125"/>
    </row>
    <row r="71" spans="1:48">
      <c r="A71" s="470">
        <v>7</v>
      </c>
      <c r="B71" s="468">
        <f>+'Plot (7)'!A$17</f>
        <v>0</v>
      </c>
      <c r="C71" s="474">
        <f>'Plot (7)'!$J$17</f>
        <v>0</v>
      </c>
      <c r="D71" s="468">
        <f>'Plot (7)'!$K$17</f>
        <v>0</v>
      </c>
      <c r="E71" s="474">
        <f>'Plot (7)'!$J$18</f>
        <v>0</v>
      </c>
      <c r="F71" s="468">
        <f>'Plot (7)'!$K$18</f>
        <v>0</v>
      </c>
      <c r="G71" s="474">
        <f>'Plot (7)'!$J$19</f>
        <v>0</v>
      </c>
      <c r="H71" s="468">
        <f>'Plot (7)'!$K$19</f>
        <v>0</v>
      </c>
      <c r="I71" s="474">
        <f>'Plot (7)'!$L$17</f>
        <v>0</v>
      </c>
      <c r="J71" s="468">
        <f>'Plot (7)'!$M$17</f>
        <v>0</v>
      </c>
      <c r="K71" s="474">
        <f>'Plot (7)'!$L$18</f>
        <v>0</v>
      </c>
      <c r="L71" s="468">
        <f>'Plot (7)'!$M$18</f>
        <v>0</v>
      </c>
      <c r="M71" s="474">
        <f>'Plot (7)'!$L$19</f>
        <v>0</v>
      </c>
      <c r="N71" s="468">
        <f>'Plot (7)'!$M$19</f>
        <v>0</v>
      </c>
      <c r="O71" s="474">
        <f>'Plot (7)'!$N$17</f>
        <v>0</v>
      </c>
      <c r="P71" s="468">
        <f>'Plot (7)'!$O$17</f>
        <v>0</v>
      </c>
      <c r="Q71" s="474">
        <f>'Plot (7)'!$N$18</f>
        <v>0</v>
      </c>
      <c r="R71" s="468">
        <f>'Plot (7)'!$O$18</f>
        <v>0</v>
      </c>
      <c r="S71" s="474">
        <f>'Plot (7)'!$N$19</f>
        <v>0</v>
      </c>
      <c r="T71" s="468">
        <f>'Plot (7)'!$O$19</f>
        <v>0</v>
      </c>
      <c r="U71" s="474">
        <f>'Plot (7)'!$P$17</f>
        <v>0</v>
      </c>
      <c r="V71" s="468">
        <f>'Plot (7)'!$Q$17</f>
        <v>0</v>
      </c>
      <c r="W71" s="474">
        <f>'Plot (7)'!$P$18</f>
        <v>0</v>
      </c>
      <c r="X71" s="468">
        <f>'Plot (7)'!$Q$18</f>
        <v>0</v>
      </c>
      <c r="Y71" s="474">
        <f>'Plot (7)'!$P$19</f>
        <v>0</v>
      </c>
      <c r="Z71" s="468">
        <f>'Plot (7)'!$Q$19</f>
        <v>0</v>
      </c>
      <c r="AA71" s="474">
        <f>'Plot (7)'!$R$17</f>
        <v>0</v>
      </c>
      <c r="AB71" s="468">
        <f>'Plot (7)'!$S$17</f>
        <v>0</v>
      </c>
      <c r="AC71" s="474">
        <f>'Plot (7)'!$R$18</f>
        <v>0</v>
      </c>
      <c r="AD71" s="468">
        <f>'Plot (7)'!$S$18</f>
        <v>0</v>
      </c>
      <c r="AE71" s="474">
        <f>'Plot (7)'!$R$19</f>
        <v>0</v>
      </c>
      <c r="AF71" s="468">
        <f>'Plot (7)'!$S$19</f>
        <v>0</v>
      </c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49"/>
      <c r="AS71" s="125"/>
      <c r="AT71" s="125"/>
      <c r="AU71" s="125"/>
      <c r="AV71" s="125"/>
    </row>
    <row r="72" spans="1:48">
      <c r="A72" s="470">
        <v>7</v>
      </c>
      <c r="B72" s="468">
        <f>+'Plot (7)'!A$20</f>
        <v>0</v>
      </c>
      <c r="C72" s="474">
        <f>'Plot (7)'!$J$20</f>
        <v>0</v>
      </c>
      <c r="D72" s="468">
        <f>'Plot (7)'!$K$20</f>
        <v>0</v>
      </c>
      <c r="E72" s="474">
        <f>'Plot (7)'!$J$21</f>
        <v>0</v>
      </c>
      <c r="F72" s="468">
        <f>'Plot (7)'!$K$21</f>
        <v>0</v>
      </c>
      <c r="G72" s="474">
        <f>'Plot (7)'!$J$22</f>
        <v>0</v>
      </c>
      <c r="H72" s="468">
        <f>'Plot (7)'!$K$22</f>
        <v>0</v>
      </c>
      <c r="I72" s="474">
        <f>'Plot (7)'!$L$20</f>
        <v>0</v>
      </c>
      <c r="J72" s="468">
        <f>'Plot (7)'!$M$20</f>
        <v>0</v>
      </c>
      <c r="K72" s="474">
        <f>'Plot (7)'!$L$21</f>
        <v>0</v>
      </c>
      <c r="L72" s="468">
        <f>'Plot (7)'!$M$21</f>
        <v>0</v>
      </c>
      <c r="M72" s="474">
        <f>'Plot (7)'!$L$22</f>
        <v>0</v>
      </c>
      <c r="N72" s="468">
        <f>'Plot (7)'!$M$22</f>
        <v>0</v>
      </c>
      <c r="O72" s="474">
        <f>'Plot (7)'!$N$20</f>
        <v>0</v>
      </c>
      <c r="P72" s="468">
        <f>'Plot (7)'!$O$20</f>
        <v>0</v>
      </c>
      <c r="Q72" s="474">
        <f>'Plot (7)'!$N$21</f>
        <v>0</v>
      </c>
      <c r="R72" s="468">
        <f>'Plot (7)'!$O$21</f>
        <v>0</v>
      </c>
      <c r="S72" s="474">
        <f>'Plot (7)'!$N$22</f>
        <v>0</v>
      </c>
      <c r="T72" s="468">
        <f>'Plot (7)'!$O$22</f>
        <v>0</v>
      </c>
      <c r="U72" s="474">
        <f>'Plot (7)'!$P$20</f>
        <v>0</v>
      </c>
      <c r="V72" s="468">
        <f>'Plot (7)'!$Q$20</f>
        <v>0</v>
      </c>
      <c r="W72" s="474">
        <f>'Plot (7)'!$P$21</f>
        <v>0</v>
      </c>
      <c r="X72" s="468">
        <f>'Plot (7)'!$Q$21</f>
        <v>0</v>
      </c>
      <c r="Y72" s="474">
        <f>'Plot (7)'!$P$22</f>
        <v>0</v>
      </c>
      <c r="Z72" s="468">
        <f>'Plot (7)'!$Q$22</f>
        <v>0</v>
      </c>
      <c r="AA72" s="474">
        <f>'Plot (7)'!$R$20</f>
        <v>0</v>
      </c>
      <c r="AB72" s="468">
        <f>'Plot (7)'!$S$20</f>
        <v>0</v>
      </c>
      <c r="AC72" s="474">
        <f>'Plot (7)'!$R$21</f>
        <v>0</v>
      </c>
      <c r="AD72" s="468">
        <f>'Plot (7)'!$S$21</f>
        <v>0</v>
      </c>
      <c r="AE72" s="474">
        <f>'Plot (7)'!$R$22</f>
        <v>0</v>
      </c>
      <c r="AF72" s="468">
        <f>'Plot (7)'!$S$22</f>
        <v>0</v>
      </c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49"/>
      <c r="AS72" s="125"/>
      <c r="AT72" s="125"/>
      <c r="AU72" s="125"/>
      <c r="AV72" s="125"/>
    </row>
    <row r="73" spans="1:48">
      <c r="A73" s="470">
        <v>7</v>
      </c>
      <c r="B73" s="468">
        <f>+'Plot (7)'!A$23</f>
        <v>0</v>
      </c>
      <c r="C73" s="474">
        <f>'Plot (7)'!$J$23</f>
        <v>0</v>
      </c>
      <c r="D73" s="468">
        <f>'Plot (7)'!$K$23</f>
        <v>0</v>
      </c>
      <c r="E73" s="474">
        <f>'Plot (7)'!$J$24</f>
        <v>0</v>
      </c>
      <c r="F73" s="468">
        <f>'Plot (7)'!$K$24</f>
        <v>0</v>
      </c>
      <c r="G73" s="474">
        <f>'Plot (7)'!$J$25</f>
        <v>0</v>
      </c>
      <c r="H73" s="468">
        <f>'Plot (7)'!$K$25</f>
        <v>0</v>
      </c>
      <c r="I73" s="474">
        <f>'Plot (7)'!$L$23</f>
        <v>0</v>
      </c>
      <c r="J73" s="468">
        <f>'Plot (7)'!$M$23</f>
        <v>0</v>
      </c>
      <c r="K73" s="474">
        <f>'Plot (7)'!$L$24</f>
        <v>0</v>
      </c>
      <c r="L73" s="468">
        <f>'Plot (7)'!$M$24</f>
        <v>0</v>
      </c>
      <c r="M73" s="474">
        <f>'Plot (7)'!$L$25</f>
        <v>0</v>
      </c>
      <c r="N73" s="468">
        <f>'Plot (7)'!$M$25</f>
        <v>0</v>
      </c>
      <c r="O73" s="474">
        <f>'Plot (7)'!$N$23</f>
        <v>0</v>
      </c>
      <c r="P73" s="468">
        <f>'Plot (7)'!$O$23</f>
        <v>0</v>
      </c>
      <c r="Q73" s="474">
        <f>'Plot (7)'!$N$24</f>
        <v>0</v>
      </c>
      <c r="R73" s="468">
        <f>'Plot (7)'!$O$24</f>
        <v>0</v>
      </c>
      <c r="S73" s="474">
        <f>'Plot (7)'!$N$25</f>
        <v>0</v>
      </c>
      <c r="T73" s="468">
        <f>'Plot (7)'!$O$25</f>
        <v>0</v>
      </c>
      <c r="U73" s="474">
        <f>'Plot (7)'!$P$23</f>
        <v>0</v>
      </c>
      <c r="V73" s="468">
        <f>'Plot (7)'!$Q$23</f>
        <v>0</v>
      </c>
      <c r="W73" s="474">
        <f>'Plot (7)'!$P$24</f>
        <v>0</v>
      </c>
      <c r="X73" s="468">
        <f>'Plot (7)'!$Q$24</f>
        <v>0</v>
      </c>
      <c r="Y73" s="474">
        <f>'Plot (7)'!$P$25</f>
        <v>0</v>
      </c>
      <c r="Z73" s="468">
        <f>'Plot (7)'!$Q$25</f>
        <v>0</v>
      </c>
      <c r="AA73" s="474">
        <f>'Plot (7)'!$R$23</f>
        <v>0</v>
      </c>
      <c r="AB73" s="468">
        <f>'Plot (7)'!$S$23</f>
        <v>0</v>
      </c>
      <c r="AC73" s="474">
        <f>'Plot (7)'!$R$24</f>
        <v>0</v>
      </c>
      <c r="AD73" s="468">
        <f>'Plot (7)'!$S$24</f>
        <v>0</v>
      </c>
      <c r="AE73" s="474">
        <f>'Plot (7)'!$R$25</f>
        <v>0</v>
      </c>
      <c r="AF73" s="468">
        <f>'Plot (7)'!$S$25</f>
        <v>0</v>
      </c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49"/>
      <c r="AS73" s="125"/>
      <c r="AT73" s="125"/>
      <c r="AU73" s="125"/>
      <c r="AV73" s="125"/>
    </row>
    <row r="74" spans="1:48">
      <c r="A74" s="470">
        <v>7</v>
      </c>
      <c r="B74" s="468">
        <f>+'Plot (7)'!A$26</f>
        <v>0</v>
      </c>
      <c r="C74" s="474">
        <f>'Plot (7)'!$J$26</f>
        <v>0</v>
      </c>
      <c r="D74" s="468">
        <f>'Plot (7)'!$K$26</f>
        <v>0</v>
      </c>
      <c r="E74" s="474">
        <f>'Plot (7)'!$J$27</f>
        <v>0</v>
      </c>
      <c r="F74" s="468">
        <f>'Plot (7)'!$K$27</f>
        <v>0</v>
      </c>
      <c r="G74" s="474">
        <f>'Plot (7)'!$J$28</f>
        <v>0</v>
      </c>
      <c r="H74" s="468">
        <f>'Plot (7)'!$K$28</f>
        <v>0</v>
      </c>
      <c r="I74" s="474">
        <f>'Plot (7)'!$L$26</f>
        <v>0</v>
      </c>
      <c r="J74" s="468">
        <f>'Plot (7)'!$M$26</f>
        <v>0</v>
      </c>
      <c r="K74" s="474">
        <f>'Plot (7)'!$L$27</f>
        <v>0</v>
      </c>
      <c r="L74" s="468">
        <f>'Plot (7)'!$M$27</f>
        <v>0</v>
      </c>
      <c r="M74" s="474">
        <f>'Plot (7)'!$L$28</f>
        <v>0</v>
      </c>
      <c r="N74" s="468">
        <f>'Plot (7)'!$M$28</f>
        <v>0</v>
      </c>
      <c r="O74" s="474">
        <f>'Plot (7)'!$N$26</f>
        <v>0</v>
      </c>
      <c r="P74" s="468">
        <f>'Plot (7)'!$O$26</f>
        <v>0</v>
      </c>
      <c r="Q74" s="474">
        <f>'Plot (7)'!$N$27</f>
        <v>0</v>
      </c>
      <c r="R74" s="468">
        <f>'Plot (7)'!$O$27</f>
        <v>0</v>
      </c>
      <c r="S74" s="474">
        <f>'Plot (7)'!$N$28</f>
        <v>0</v>
      </c>
      <c r="T74" s="468">
        <f>'Plot (7)'!$O$28</f>
        <v>0</v>
      </c>
      <c r="U74" s="474">
        <f>'Plot (7)'!$P$26</f>
        <v>0</v>
      </c>
      <c r="V74" s="468">
        <f>'Plot (7)'!$Q$26</f>
        <v>0</v>
      </c>
      <c r="W74" s="474">
        <f>'Plot (7)'!$P$27</f>
        <v>0</v>
      </c>
      <c r="X74" s="468">
        <f>'Plot (7)'!$Q$27</f>
        <v>0</v>
      </c>
      <c r="Y74" s="474">
        <f>'Plot (7)'!$P$28</f>
        <v>0</v>
      </c>
      <c r="Z74" s="468">
        <f>'Plot (7)'!$Q$28</f>
        <v>0</v>
      </c>
      <c r="AA74" s="474">
        <f>'Plot (7)'!$R$26</f>
        <v>0</v>
      </c>
      <c r="AB74" s="468">
        <f>'Plot (7)'!$S$26</f>
        <v>0</v>
      </c>
      <c r="AC74" s="474">
        <f>'Plot (7)'!$R$27</f>
        <v>0</v>
      </c>
      <c r="AD74" s="468">
        <f>'Plot (7)'!$S$27</f>
        <v>0</v>
      </c>
      <c r="AE74" s="474">
        <f>'Plot (7)'!$R$28</f>
        <v>0</v>
      </c>
      <c r="AF74" s="468">
        <f>'Plot (7)'!$S$28</f>
        <v>0</v>
      </c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49"/>
      <c r="AS74" s="125"/>
      <c r="AT74" s="125"/>
      <c r="AU74" s="125"/>
      <c r="AV74" s="125"/>
    </row>
    <row r="75" spans="1:48">
      <c r="A75" s="470">
        <v>7</v>
      </c>
      <c r="B75" s="468">
        <f>+'Plot (7)'!A$29</f>
        <v>0</v>
      </c>
      <c r="C75" s="474">
        <f>'Plot (7)'!$J$29</f>
        <v>0</v>
      </c>
      <c r="D75" s="468">
        <f>'Plot (7)'!$K$29</f>
        <v>0</v>
      </c>
      <c r="E75" s="474">
        <f>'Plot (7)'!$J$30</f>
        <v>0</v>
      </c>
      <c r="F75" s="468">
        <f>'Plot (7)'!$K$30</f>
        <v>0</v>
      </c>
      <c r="G75" s="474">
        <f>'Plot (7)'!$J$31</f>
        <v>0</v>
      </c>
      <c r="H75" s="468">
        <f>'Plot (7)'!$K$31</f>
        <v>0</v>
      </c>
      <c r="I75" s="474">
        <f>'Plot (7)'!$L$29</f>
        <v>0</v>
      </c>
      <c r="J75" s="468">
        <f>'Plot (7)'!$M$29</f>
        <v>0</v>
      </c>
      <c r="K75" s="474">
        <f>'Plot (7)'!$L$30</f>
        <v>0</v>
      </c>
      <c r="L75" s="468">
        <f>'Plot (7)'!$M$30</f>
        <v>0</v>
      </c>
      <c r="M75" s="474">
        <f>'Plot (7)'!$L$31</f>
        <v>0</v>
      </c>
      <c r="N75" s="468">
        <f>'Plot (7)'!$M$31</f>
        <v>0</v>
      </c>
      <c r="O75" s="474">
        <f>'Plot (7)'!$N$29</f>
        <v>0</v>
      </c>
      <c r="P75" s="468">
        <f>'Plot (7)'!$O$29</f>
        <v>0</v>
      </c>
      <c r="Q75" s="474">
        <f>'Plot (7)'!$N$30</f>
        <v>0</v>
      </c>
      <c r="R75" s="468">
        <f>'Plot (7)'!$O$30</f>
        <v>0</v>
      </c>
      <c r="S75" s="474">
        <f>'Plot (7)'!$N$31</f>
        <v>0</v>
      </c>
      <c r="T75" s="468">
        <f>'Plot (7)'!$O$31</f>
        <v>0</v>
      </c>
      <c r="U75" s="474">
        <f>'Plot (7)'!$P$29</f>
        <v>0</v>
      </c>
      <c r="V75" s="468">
        <f>'Plot (7)'!$Q$29</f>
        <v>0</v>
      </c>
      <c r="W75" s="474">
        <f>'Plot (7)'!$P$30</f>
        <v>0</v>
      </c>
      <c r="X75" s="468">
        <f>'Plot (7)'!$Q$30</f>
        <v>0</v>
      </c>
      <c r="Y75" s="474">
        <f>'Plot (7)'!$P$31</f>
        <v>0</v>
      </c>
      <c r="Z75" s="468">
        <f>'Plot (7)'!$Q$31</f>
        <v>0</v>
      </c>
      <c r="AA75" s="474">
        <f>'Plot (7)'!$R$29</f>
        <v>0</v>
      </c>
      <c r="AB75" s="468">
        <f>'Plot (7)'!$S$29</f>
        <v>0</v>
      </c>
      <c r="AC75" s="474">
        <f>'Plot (7)'!$R$30</f>
        <v>0</v>
      </c>
      <c r="AD75" s="468">
        <f>'Plot (7)'!$S$30</f>
        <v>0</v>
      </c>
      <c r="AE75" s="474">
        <f>'Plot (7)'!$R$31</f>
        <v>0</v>
      </c>
      <c r="AF75" s="468">
        <f>'Plot (7)'!$S$31</f>
        <v>0</v>
      </c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49"/>
      <c r="AS75" s="125"/>
      <c r="AT75" s="125"/>
      <c r="AU75" s="125"/>
      <c r="AV75" s="125"/>
    </row>
    <row r="76" spans="1:48">
      <c r="A76" s="470">
        <v>7</v>
      </c>
      <c r="B76" s="468">
        <f>+'Plot (7)'!A$32</f>
        <v>0</v>
      </c>
      <c r="C76" s="474">
        <f>'Plot (7)'!$J$32</f>
        <v>0</v>
      </c>
      <c r="D76" s="468">
        <f>'Plot (7)'!$K$32</f>
        <v>0</v>
      </c>
      <c r="E76" s="474">
        <f>'Plot (7)'!$J$33</f>
        <v>0</v>
      </c>
      <c r="F76" s="468">
        <f>'Plot (7)'!$K$33</f>
        <v>0</v>
      </c>
      <c r="G76" s="474">
        <f>'Plot (7)'!$J$34</f>
        <v>0</v>
      </c>
      <c r="H76" s="468">
        <f>'Plot (7)'!$K$34</f>
        <v>0</v>
      </c>
      <c r="I76" s="474">
        <f>'Plot (7)'!$L$32</f>
        <v>0</v>
      </c>
      <c r="J76" s="468">
        <f>'Plot (7)'!$M$32</f>
        <v>0</v>
      </c>
      <c r="K76" s="474">
        <f>'Plot (7)'!$L$33</f>
        <v>0</v>
      </c>
      <c r="L76" s="468">
        <f>'Plot (7)'!$M$33</f>
        <v>0</v>
      </c>
      <c r="M76" s="474">
        <f>'Plot (7)'!$L$34</f>
        <v>0</v>
      </c>
      <c r="N76" s="468">
        <f>'Plot (7)'!$M$34</f>
        <v>0</v>
      </c>
      <c r="O76" s="474">
        <f>'Plot (7)'!$N$32</f>
        <v>0</v>
      </c>
      <c r="P76" s="468">
        <f>'Plot (7)'!$O$32</f>
        <v>0</v>
      </c>
      <c r="Q76" s="474">
        <f>'Plot (7)'!$N$33</f>
        <v>0</v>
      </c>
      <c r="R76" s="468">
        <f>'Plot (7)'!$O$33</f>
        <v>0</v>
      </c>
      <c r="S76" s="474">
        <f>'Plot (7)'!$N$34</f>
        <v>0</v>
      </c>
      <c r="T76" s="468">
        <f>'Plot (7)'!$O$34</f>
        <v>0</v>
      </c>
      <c r="U76" s="474">
        <f>'Plot (7)'!$P$32</f>
        <v>0</v>
      </c>
      <c r="V76" s="468">
        <f>'Plot (7)'!$Q$32</f>
        <v>0</v>
      </c>
      <c r="W76" s="474">
        <f>'Plot (7)'!$P$33</f>
        <v>0</v>
      </c>
      <c r="X76" s="468">
        <f>'Plot (7)'!$Q$33</f>
        <v>0</v>
      </c>
      <c r="Y76" s="474">
        <f>'Plot (7)'!$P$34</f>
        <v>0</v>
      </c>
      <c r="Z76" s="468">
        <f>'Plot (7)'!$Q$34</f>
        <v>0</v>
      </c>
      <c r="AA76" s="474">
        <f>'Plot (7)'!$R$32</f>
        <v>0</v>
      </c>
      <c r="AB76" s="468">
        <f>'Plot (7)'!$S$32</f>
        <v>0</v>
      </c>
      <c r="AC76" s="474">
        <f>'Plot (7)'!$R$33</f>
        <v>0</v>
      </c>
      <c r="AD76" s="468">
        <f>'Plot (7)'!$S$33</f>
        <v>0</v>
      </c>
      <c r="AE76" s="474">
        <f>'Plot (7)'!$R$34</f>
        <v>0</v>
      </c>
      <c r="AF76" s="468">
        <f>'Plot (7)'!$S$34</f>
        <v>0</v>
      </c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49"/>
      <c r="AS76" s="125"/>
      <c r="AT76" s="125"/>
      <c r="AU76" s="125"/>
      <c r="AV76" s="125"/>
    </row>
    <row r="77" spans="1:48">
      <c r="A77" s="470">
        <v>7</v>
      </c>
      <c r="B77" s="468">
        <f>+'Plot (7)'!A$35</f>
        <v>0</v>
      </c>
      <c r="C77" s="474">
        <f>'Plot (7)'!$J$35</f>
        <v>0</v>
      </c>
      <c r="D77" s="468">
        <f>'Plot (7)'!$K$35</f>
        <v>0</v>
      </c>
      <c r="E77" s="474">
        <f>'Plot (7)'!$J$36</f>
        <v>0</v>
      </c>
      <c r="F77" s="468">
        <f>'Plot (7)'!$K$36</f>
        <v>0</v>
      </c>
      <c r="G77" s="474">
        <f>'Plot (7)'!$J$37</f>
        <v>0</v>
      </c>
      <c r="H77" s="468">
        <f>'Plot (7)'!$K$37</f>
        <v>0</v>
      </c>
      <c r="I77" s="474">
        <f>'Plot (7)'!$L$35</f>
        <v>0</v>
      </c>
      <c r="J77" s="468">
        <f>'Plot (7)'!$M$35</f>
        <v>0</v>
      </c>
      <c r="K77" s="474">
        <f>'Plot (7)'!$L$36</f>
        <v>0</v>
      </c>
      <c r="L77" s="468">
        <f>'Plot (7)'!$M$36</f>
        <v>0</v>
      </c>
      <c r="M77" s="474">
        <f>'Plot (7)'!$L$37</f>
        <v>0</v>
      </c>
      <c r="N77" s="468">
        <f>'Plot (7)'!$M$37</f>
        <v>0</v>
      </c>
      <c r="O77" s="474">
        <f>'Plot (7)'!$N$35</f>
        <v>0</v>
      </c>
      <c r="P77" s="468">
        <f>'Plot (7)'!$O$35</f>
        <v>0</v>
      </c>
      <c r="Q77" s="474">
        <f>'Plot (7)'!$N$36</f>
        <v>0</v>
      </c>
      <c r="R77" s="468">
        <f>'Plot (7)'!$O$36</f>
        <v>0</v>
      </c>
      <c r="S77" s="474">
        <f>'Plot (7)'!$N$37</f>
        <v>0</v>
      </c>
      <c r="T77" s="468">
        <f>'Plot (7)'!$O$37</f>
        <v>0</v>
      </c>
      <c r="U77" s="474">
        <f>'Plot (7)'!$P$35</f>
        <v>0</v>
      </c>
      <c r="V77" s="468">
        <f>'Plot (7)'!$Q$35</f>
        <v>0</v>
      </c>
      <c r="W77" s="474">
        <f>'Plot (7)'!$P$36</f>
        <v>0</v>
      </c>
      <c r="X77" s="468">
        <f>'Plot (7)'!$Q$36</f>
        <v>0</v>
      </c>
      <c r="Y77" s="474">
        <f>'Plot (7)'!$P$37</f>
        <v>0</v>
      </c>
      <c r="Z77" s="468">
        <f>'Plot (7)'!$Q$37</f>
        <v>0</v>
      </c>
      <c r="AA77" s="474">
        <f>'Plot (7)'!$R$35</f>
        <v>0</v>
      </c>
      <c r="AB77" s="468">
        <f>'Plot (7)'!$S$35</f>
        <v>0</v>
      </c>
      <c r="AC77" s="474">
        <f>'Plot (7)'!$R$36</f>
        <v>0</v>
      </c>
      <c r="AD77" s="468">
        <f>'Plot (7)'!$S$36</f>
        <v>0</v>
      </c>
      <c r="AE77" s="474">
        <f>'Plot (7)'!$R$37</f>
        <v>0</v>
      </c>
      <c r="AF77" s="468">
        <f>'Plot (7)'!$S$37</f>
        <v>0</v>
      </c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49"/>
      <c r="AS77" s="125"/>
      <c r="AT77" s="125"/>
      <c r="AU77" s="125"/>
      <c r="AV77" s="125"/>
    </row>
    <row r="78" spans="1:48">
      <c r="A78" s="470">
        <v>7</v>
      </c>
      <c r="B78" s="468">
        <f>+'Plot (7)'!A$38</f>
        <v>0</v>
      </c>
      <c r="C78" s="474">
        <f>'Plot (7)'!$J$38</f>
        <v>0</v>
      </c>
      <c r="D78" s="468">
        <f>'Plot (7)'!$K$38</f>
        <v>0</v>
      </c>
      <c r="E78" s="474">
        <f>'Plot (7)'!$J$39</f>
        <v>0</v>
      </c>
      <c r="F78" s="468">
        <f>'Plot (7)'!$K$39</f>
        <v>0</v>
      </c>
      <c r="G78" s="474">
        <f>'Plot (7)'!$J$40</f>
        <v>0</v>
      </c>
      <c r="H78" s="468">
        <f>'Plot (7)'!$K$40</f>
        <v>0</v>
      </c>
      <c r="I78" s="474">
        <f>'Plot (7)'!$L$38</f>
        <v>0</v>
      </c>
      <c r="J78" s="468">
        <f>'Plot (7)'!$M$38</f>
        <v>0</v>
      </c>
      <c r="K78" s="474">
        <f>'Plot (7)'!$L$39</f>
        <v>0</v>
      </c>
      <c r="L78" s="468">
        <f>'Plot (7)'!$M$39</f>
        <v>0</v>
      </c>
      <c r="M78" s="474">
        <f>'Plot (7)'!$L$40</f>
        <v>0</v>
      </c>
      <c r="N78" s="468">
        <f>'Plot (7)'!$M$40</f>
        <v>0</v>
      </c>
      <c r="O78" s="474">
        <f>'Plot (7)'!$N$38</f>
        <v>0</v>
      </c>
      <c r="P78" s="468">
        <f>'Plot (7)'!$O$38</f>
        <v>0</v>
      </c>
      <c r="Q78" s="474">
        <f>'Plot (7)'!$N$39</f>
        <v>0</v>
      </c>
      <c r="R78" s="468">
        <f>'Plot (7)'!$O$39</f>
        <v>0</v>
      </c>
      <c r="S78" s="474">
        <f>'Plot (7)'!$N$40</f>
        <v>0</v>
      </c>
      <c r="T78" s="468">
        <f>'Plot (7)'!$O$40</f>
        <v>0</v>
      </c>
      <c r="U78" s="474">
        <f>'Plot (7)'!$P$38</f>
        <v>0</v>
      </c>
      <c r="V78" s="468">
        <f>'Plot (7)'!$Q$38</f>
        <v>0</v>
      </c>
      <c r="W78" s="474">
        <f>'Plot (7)'!$P$39</f>
        <v>0</v>
      </c>
      <c r="X78" s="468">
        <f>'Plot (7)'!$Q$39</f>
        <v>0</v>
      </c>
      <c r="Y78" s="474">
        <f>'Plot (7)'!$P$40</f>
        <v>0</v>
      </c>
      <c r="Z78" s="468">
        <f>'Plot (7)'!$Q$40</f>
        <v>0</v>
      </c>
      <c r="AA78" s="474">
        <f>'Plot (7)'!$R$38</f>
        <v>0</v>
      </c>
      <c r="AB78" s="468">
        <f>'Plot (7)'!$S$38</f>
        <v>0</v>
      </c>
      <c r="AC78" s="474">
        <f>'Plot (7)'!$R$39</f>
        <v>0</v>
      </c>
      <c r="AD78" s="468">
        <f>'Plot (7)'!$S$39</f>
        <v>0</v>
      </c>
      <c r="AE78" s="474">
        <f>'Plot (7)'!$R$40</f>
        <v>0</v>
      </c>
      <c r="AF78" s="468">
        <f>'Plot (7)'!$S$40</f>
        <v>0</v>
      </c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49"/>
      <c r="AS78" s="125"/>
      <c r="AT78" s="125"/>
      <c r="AU78" s="125"/>
      <c r="AV78" s="125"/>
    </row>
    <row r="79" spans="1:48" ht="45">
      <c r="A79" s="25">
        <v>8</v>
      </c>
      <c r="B79" s="27" t="s">
        <v>12</v>
      </c>
      <c r="C79" s="684" t="str">
        <f ca="1">IF(CELL("type",('Plot (8)'!$J$8))="b","N/A",'Plot (8)'!$J$8)</f>
        <v>N/A</v>
      </c>
      <c r="D79" s="685"/>
      <c r="E79" s="685"/>
      <c r="F79" s="685"/>
      <c r="G79" s="685"/>
      <c r="H79" s="686"/>
      <c r="I79" s="684" t="str">
        <f ca="1">IF(CELL("type",('Plot (8)'!$L$8))="b","N/A",'Plot (8)'!$L$8)</f>
        <v>N/A</v>
      </c>
      <c r="J79" s="685"/>
      <c r="K79" s="685"/>
      <c r="L79" s="685"/>
      <c r="M79" s="685"/>
      <c r="N79" s="686"/>
      <c r="O79" s="684" t="str">
        <f ca="1">IF(CELL("type",('Plot (8)'!$N$8))="b","N/A",'Plot (8)'!$N$8)</f>
        <v>N/A</v>
      </c>
      <c r="P79" s="685"/>
      <c r="Q79" s="685"/>
      <c r="R79" s="685"/>
      <c r="S79" s="685"/>
      <c r="T79" s="686"/>
      <c r="U79" s="684" t="str">
        <f ca="1">IF(CELL("type",('Plot (8)'!$P$8))="b","N/A",'Plot (8)'!$P$8)</f>
        <v>N/A</v>
      </c>
      <c r="V79" s="685"/>
      <c r="W79" s="685"/>
      <c r="X79" s="685"/>
      <c r="Y79" s="685"/>
      <c r="Z79" s="686"/>
      <c r="AA79" s="684" t="str">
        <f ca="1">IF(CELL("type",('Plot (8)'!$R$8))="b","N/A",'Plot (8)'!$R$8)</f>
        <v>N/A</v>
      </c>
      <c r="AB79" s="685"/>
      <c r="AC79" s="685"/>
      <c r="AD79" s="685"/>
      <c r="AE79" s="685"/>
      <c r="AF79" s="686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49"/>
      <c r="AS79" s="125"/>
      <c r="AT79" s="125"/>
      <c r="AU79" s="125"/>
      <c r="AV79" s="125"/>
    </row>
    <row r="80" spans="1:48">
      <c r="A80" s="470">
        <v>8</v>
      </c>
      <c r="B80" s="468">
        <f>+'Plot (8)'!A$11</f>
        <v>0</v>
      </c>
      <c r="C80" s="474">
        <f>'Plot (8)'!$J$11</f>
        <v>0</v>
      </c>
      <c r="D80" s="468">
        <f>'Plot (8)'!$K$11</f>
        <v>0</v>
      </c>
      <c r="E80" s="474">
        <f>'Plot (8)'!$J$12</f>
        <v>0</v>
      </c>
      <c r="F80" s="468">
        <f>'Plot (8)'!$K$12</f>
        <v>0</v>
      </c>
      <c r="G80" s="474">
        <f>'Plot (8)'!$J$13</f>
        <v>0</v>
      </c>
      <c r="H80" s="468">
        <f>'Plot (8)'!$K$13</f>
        <v>0</v>
      </c>
      <c r="I80" s="474">
        <f>'Plot (8)'!$L$11</f>
        <v>0</v>
      </c>
      <c r="J80" s="468">
        <f>'Plot (8)'!$M$11</f>
        <v>0</v>
      </c>
      <c r="K80" s="474">
        <f>'Plot (8)'!$L$12</f>
        <v>0</v>
      </c>
      <c r="L80" s="468">
        <f>'Plot (8)'!$M$12</f>
        <v>0</v>
      </c>
      <c r="M80" s="474">
        <f>'Plot (8)'!$L$13</f>
        <v>0</v>
      </c>
      <c r="N80" s="468">
        <f>'Plot (8)'!$M$13</f>
        <v>0</v>
      </c>
      <c r="O80" s="474">
        <f>'Plot (8)'!$N$11</f>
        <v>0</v>
      </c>
      <c r="P80" s="468">
        <f>'Plot (8)'!$O$11</f>
        <v>0</v>
      </c>
      <c r="Q80" s="474">
        <f>'Plot (8)'!$N$12</f>
        <v>0</v>
      </c>
      <c r="R80" s="468">
        <f>'Plot (8)'!$O$12</f>
        <v>0</v>
      </c>
      <c r="S80" s="474">
        <f>'Plot (8)'!$N$13</f>
        <v>0</v>
      </c>
      <c r="T80" s="468">
        <f>'Plot (8)'!$O$13</f>
        <v>0</v>
      </c>
      <c r="U80" s="474">
        <f>'Plot (8)'!$P$11</f>
        <v>0</v>
      </c>
      <c r="V80" s="468">
        <f>'Plot (8)'!$Q$11</f>
        <v>0</v>
      </c>
      <c r="W80" s="474">
        <f>'Plot (8)'!$P$12</f>
        <v>0</v>
      </c>
      <c r="X80" s="468">
        <f>'Plot (8)'!$Q$12</f>
        <v>0</v>
      </c>
      <c r="Y80" s="474">
        <f>'Plot (8)'!$P$13</f>
        <v>0</v>
      </c>
      <c r="Z80" s="468">
        <f>'Plot (8)'!$Q$13</f>
        <v>0</v>
      </c>
      <c r="AA80" s="474">
        <f>'Plot (8)'!$R$11</f>
        <v>0</v>
      </c>
      <c r="AB80" s="468">
        <f>'Plot (8)'!$S$11</f>
        <v>0</v>
      </c>
      <c r="AC80" s="474">
        <f>'Plot (8)'!$R$12</f>
        <v>0</v>
      </c>
      <c r="AD80" s="468">
        <f>'Plot (8)'!$S$12</f>
        <v>0</v>
      </c>
      <c r="AE80" s="474">
        <f>'Plot (8)'!$R$13</f>
        <v>0</v>
      </c>
      <c r="AF80" s="468">
        <f>'Plot (8)'!$S$13</f>
        <v>0</v>
      </c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49"/>
      <c r="AS80" s="125"/>
      <c r="AT80" s="125"/>
      <c r="AU80" s="125"/>
      <c r="AV80" s="125"/>
    </row>
    <row r="81" spans="1:48">
      <c r="A81" s="470">
        <v>8</v>
      </c>
      <c r="B81" s="468">
        <f>+'Plot (8)'!A$14</f>
        <v>0</v>
      </c>
      <c r="C81" s="474">
        <f>'Plot (8)'!$J$14</f>
        <v>0</v>
      </c>
      <c r="D81" s="468">
        <f>'Plot (8)'!$K$14</f>
        <v>0</v>
      </c>
      <c r="E81" s="474">
        <f>'Plot (8)'!$J$15</f>
        <v>0</v>
      </c>
      <c r="F81" s="468">
        <f>'Plot (8)'!$K$15</f>
        <v>0</v>
      </c>
      <c r="G81" s="474">
        <f>'Plot (8)'!$J$16</f>
        <v>0</v>
      </c>
      <c r="H81" s="468">
        <f>'Plot (8)'!$K$16</f>
        <v>0</v>
      </c>
      <c r="I81" s="474">
        <f>'Plot (8)'!$L$14</f>
        <v>0</v>
      </c>
      <c r="J81" s="468">
        <f>'Plot (8)'!$M$14</f>
        <v>0</v>
      </c>
      <c r="K81" s="474">
        <f>'Plot (8)'!$L$15</f>
        <v>0</v>
      </c>
      <c r="L81" s="468">
        <f>'Plot (8)'!$M$15</f>
        <v>0</v>
      </c>
      <c r="M81" s="474">
        <f>'Plot (8)'!$L$16</f>
        <v>0</v>
      </c>
      <c r="N81" s="468">
        <f>'Plot (8)'!$M$16</f>
        <v>0</v>
      </c>
      <c r="O81" s="474">
        <f>'Plot (8)'!$N$14</f>
        <v>0</v>
      </c>
      <c r="P81" s="468">
        <f>'Plot (8)'!$O$14</f>
        <v>0</v>
      </c>
      <c r="Q81" s="474">
        <f>'Plot (8)'!$N$15</f>
        <v>0</v>
      </c>
      <c r="R81" s="468">
        <f>'Plot (8)'!$O$15</f>
        <v>0</v>
      </c>
      <c r="S81" s="474">
        <f>'Plot (8)'!$N$16</f>
        <v>0</v>
      </c>
      <c r="T81" s="468">
        <f>'Plot (8)'!$O$16</f>
        <v>0</v>
      </c>
      <c r="U81" s="474">
        <f>'Plot (8)'!$P$14</f>
        <v>0</v>
      </c>
      <c r="V81" s="468">
        <f>'Plot (8)'!$Q$14</f>
        <v>0</v>
      </c>
      <c r="W81" s="474">
        <f>'Plot (8)'!$P$15</f>
        <v>0</v>
      </c>
      <c r="X81" s="468">
        <f>'Plot (8)'!$Q$15</f>
        <v>0</v>
      </c>
      <c r="Y81" s="474">
        <f>'Plot (8)'!$P$16</f>
        <v>0</v>
      </c>
      <c r="Z81" s="468">
        <f>'Plot (8)'!$Q$16</f>
        <v>0</v>
      </c>
      <c r="AA81" s="474">
        <f>'Plot (8)'!$R$14</f>
        <v>0</v>
      </c>
      <c r="AB81" s="468">
        <f>'Plot (8)'!$S$14</f>
        <v>0</v>
      </c>
      <c r="AC81" s="474">
        <f>'Plot (8)'!$R$15</f>
        <v>0</v>
      </c>
      <c r="AD81" s="468">
        <f>'Plot (8)'!$S$15</f>
        <v>0</v>
      </c>
      <c r="AE81" s="474">
        <f>'Plot (8)'!$R$16</f>
        <v>0</v>
      </c>
      <c r="AF81" s="468">
        <f>'Plot (8)'!$S$16</f>
        <v>0</v>
      </c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49"/>
      <c r="AS81" s="125"/>
      <c r="AT81" s="125"/>
      <c r="AU81" s="125"/>
      <c r="AV81" s="125"/>
    </row>
    <row r="82" spans="1:48">
      <c r="A82" s="470">
        <v>8</v>
      </c>
      <c r="B82" s="468">
        <f>+'Plot (8)'!A$17</f>
        <v>0</v>
      </c>
      <c r="C82" s="474">
        <f>'Plot (8)'!$J$17</f>
        <v>0</v>
      </c>
      <c r="D82" s="468">
        <f>'Plot (8)'!$K$17</f>
        <v>0</v>
      </c>
      <c r="E82" s="474">
        <f>'Plot (8)'!$J$18</f>
        <v>0</v>
      </c>
      <c r="F82" s="468">
        <f>'Plot (8)'!$K$18</f>
        <v>0</v>
      </c>
      <c r="G82" s="474">
        <f>'Plot (8)'!$J$19</f>
        <v>0</v>
      </c>
      <c r="H82" s="468">
        <f>'Plot (8)'!$K$19</f>
        <v>0</v>
      </c>
      <c r="I82" s="474">
        <f>'Plot (8)'!$L$17</f>
        <v>0</v>
      </c>
      <c r="J82" s="468">
        <f>'Plot (8)'!$M$17</f>
        <v>0</v>
      </c>
      <c r="K82" s="474">
        <f>'Plot (8)'!$L$18</f>
        <v>0</v>
      </c>
      <c r="L82" s="468">
        <f>'Plot (8)'!$M$18</f>
        <v>0</v>
      </c>
      <c r="M82" s="474">
        <f>'Plot (8)'!$L$19</f>
        <v>0</v>
      </c>
      <c r="N82" s="468">
        <f>'Plot (8)'!$M$19</f>
        <v>0</v>
      </c>
      <c r="O82" s="474">
        <f>'Plot (8)'!$N$17</f>
        <v>0</v>
      </c>
      <c r="P82" s="468">
        <f>'Plot (8)'!$O$17</f>
        <v>0</v>
      </c>
      <c r="Q82" s="474">
        <f>'Plot (8)'!$N$18</f>
        <v>0</v>
      </c>
      <c r="R82" s="468">
        <f>'Plot (8)'!$O$18</f>
        <v>0</v>
      </c>
      <c r="S82" s="474">
        <f>'Plot (8)'!$N$19</f>
        <v>0</v>
      </c>
      <c r="T82" s="468">
        <f>'Plot (8)'!$O$19</f>
        <v>0</v>
      </c>
      <c r="U82" s="474">
        <f>'Plot (8)'!$P$17</f>
        <v>0</v>
      </c>
      <c r="V82" s="468">
        <f>'Plot (8)'!$Q$17</f>
        <v>0</v>
      </c>
      <c r="W82" s="474">
        <f>'Plot (8)'!$P$18</f>
        <v>0</v>
      </c>
      <c r="X82" s="468">
        <f>'Plot (8)'!$Q$18</f>
        <v>0</v>
      </c>
      <c r="Y82" s="474">
        <f>'Plot (8)'!$P$19</f>
        <v>0</v>
      </c>
      <c r="Z82" s="468">
        <f>'Plot (8)'!$Q$19</f>
        <v>0</v>
      </c>
      <c r="AA82" s="474">
        <f>'Plot (8)'!$R$17</f>
        <v>0</v>
      </c>
      <c r="AB82" s="468">
        <f>'Plot (8)'!$S$17</f>
        <v>0</v>
      </c>
      <c r="AC82" s="474">
        <f>'Plot (8)'!$R$18</f>
        <v>0</v>
      </c>
      <c r="AD82" s="468">
        <f>'Plot (8)'!$S$18</f>
        <v>0</v>
      </c>
      <c r="AE82" s="474">
        <f>'Plot (8)'!$R$19</f>
        <v>0</v>
      </c>
      <c r="AF82" s="468">
        <f>'Plot (8)'!$S$19</f>
        <v>0</v>
      </c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49"/>
      <c r="AS82" s="125"/>
      <c r="AT82" s="125"/>
      <c r="AU82" s="125"/>
      <c r="AV82" s="125"/>
    </row>
    <row r="83" spans="1:48">
      <c r="A83" s="470">
        <v>8</v>
      </c>
      <c r="B83" s="468">
        <f>+'Plot (8)'!A$20</f>
        <v>0</v>
      </c>
      <c r="C83" s="474">
        <f>'Plot (8)'!$J$20</f>
        <v>0</v>
      </c>
      <c r="D83" s="468">
        <f>'Plot (8)'!$K$20</f>
        <v>0</v>
      </c>
      <c r="E83" s="474">
        <f>'Plot (8)'!$J$21</f>
        <v>0</v>
      </c>
      <c r="F83" s="468">
        <f>'Plot (8)'!$K$21</f>
        <v>0</v>
      </c>
      <c r="G83" s="474">
        <f>'Plot (8)'!$J$22</f>
        <v>0</v>
      </c>
      <c r="H83" s="468">
        <f>'Plot (8)'!$K$22</f>
        <v>0</v>
      </c>
      <c r="I83" s="474">
        <f>'Plot (8)'!$L$20</f>
        <v>0</v>
      </c>
      <c r="J83" s="468">
        <f>'Plot (8)'!$M$20</f>
        <v>0</v>
      </c>
      <c r="K83" s="474">
        <f>'Plot (8)'!$L$21</f>
        <v>0</v>
      </c>
      <c r="L83" s="468">
        <f>'Plot (8)'!$M$21</f>
        <v>0</v>
      </c>
      <c r="M83" s="474">
        <f>'Plot (8)'!$L$22</f>
        <v>0</v>
      </c>
      <c r="N83" s="468">
        <f>'Plot (8)'!$M$22</f>
        <v>0</v>
      </c>
      <c r="O83" s="474">
        <f>'Plot (8)'!$N$20</f>
        <v>0</v>
      </c>
      <c r="P83" s="468">
        <f>'Plot (8)'!$O$20</f>
        <v>0</v>
      </c>
      <c r="Q83" s="474">
        <f>'Plot (8)'!$N$21</f>
        <v>0</v>
      </c>
      <c r="R83" s="468">
        <f>'Plot (8)'!$O$21</f>
        <v>0</v>
      </c>
      <c r="S83" s="474">
        <f>'Plot (8)'!$N$22</f>
        <v>0</v>
      </c>
      <c r="T83" s="468">
        <f>'Plot (8)'!$O$22</f>
        <v>0</v>
      </c>
      <c r="U83" s="474">
        <f>'Plot (8)'!$P$20</f>
        <v>0</v>
      </c>
      <c r="V83" s="468">
        <f>'Plot (8)'!$Q$20</f>
        <v>0</v>
      </c>
      <c r="W83" s="474">
        <f>'Plot (8)'!$P$21</f>
        <v>0</v>
      </c>
      <c r="X83" s="468">
        <f>'Plot (8)'!$Q$21</f>
        <v>0</v>
      </c>
      <c r="Y83" s="474">
        <f>'Plot (8)'!$P$22</f>
        <v>0</v>
      </c>
      <c r="Z83" s="468">
        <f>'Plot (8)'!$Q$22</f>
        <v>0</v>
      </c>
      <c r="AA83" s="474">
        <f>'Plot (8)'!$R$20</f>
        <v>0</v>
      </c>
      <c r="AB83" s="468">
        <f>'Plot (8)'!$S$20</f>
        <v>0</v>
      </c>
      <c r="AC83" s="474">
        <f>'Plot (8)'!$R$21</f>
        <v>0</v>
      </c>
      <c r="AD83" s="468">
        <f>'Plot (8)'!$S$21</f>
        <v>0</v>
      </c>
      <c r="AE83" s="474">
        <f>'Plot (8)'!$R$22</f>
        <v>0</v>
      </c>
      <c r="AF83" s="468">
        <f>'Plot (8)'!$S$22</f>
        <v>0</v>
      </c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49"/>
      <c r="AS83" s="125"/>
      <c r="AT83" s="125"/>
      <c r="AU83" s="125"/>
      <c r="AV83" s="125"/>
    </row>
    <row r="84" spans="1:48">
      <c r="A84" s="470">
        <v>8</v>
      </c>
      <c r="B84" s="468">
        <f>+'Plot (8)'!A$23</f>
        <v>0</v>
      </c>
      <c r="C84" s="474">
        <f>'Plot (8)'!$J$23</f>
        <v>0</v>
      </c>
      <c r="D84" s="468">
        <f>'Plot (8)'!$K$23</f>
        <v>0</v>
      </c>
      <c r="E84" s="474">
        <f>'Plot (8)'!$J$24</f>
        <v>0</v>
      </c>
      <c r="F84" s="468">
        <f>'Plot (8)'!$K$24</f>
        <v>0</v>
      </c>
      <c r="G84" s="474">
        <f>'Plot (8)'!$J$25</f>
        <v>0</v>
      </c>
      <c r="H84" s="468">
        <f>'Plot (8)'!$K$25</f>
        <v>0</v>
      </c>
      <c r="I84" s="474">
        <f>'Plot (8)'!$L$23</f>
        <v>0</v>
      </c>
      <c r="J84" s="468">
        <f>'Plot (8)'!$M$23</f>
        <v>0</v>
      </c>
      <c r="K84" s="474">
        <f>'Plot (8)'!$L$24</f>
        <v>0</v>
      </c>
      <c r="L84" s="468">
        <f>'Plot (8)'!$M$24</f>
        <v>0</v>
      </c>
      <c r="M84" s="474">
        <f>'Plot (8)'!$L$25</f>
        <v>0</v>
      </c>
      <c r="N84" s="468">
        <f>'Plot (8)'!$M$25</f>
        <v>0</v>
      </c>
      <c r="O84" s="474">
        <f>'Plot (8)'!$N$23</f>
        <v>0</v>
      </c>
      <c r="P84" s="468">
        <f>'Plot (8)'!$O$23</f>
        <v>0</v>
      </c>
      <c r="Q84" s="474">
        <f>'Plot (8)'!$N$24</f>
        <v>0</v>
      </c>
      <c r="R84" s="468">
        <f>'Plot (8)'!$O$24</f>
        <v>0</v>
      </c>
      <c r="S84" s="474">
        <f>'Plot (8)'!$N$25</f>
        <v>0</v>
      </c>
      <c r="T84" s="468">
        <f>'Plot (8)'!$O$25</f>
        <v>0</v>
      </c>
      <c r="U84" s="474">
        <f>'Plot (8)'!$P$23</f>
        <v>0</v>
      </c>
      <c r="V84" s="468">
        <f>'Plot (8)'!$Q$23</f>
        <v>0</v>
      </c>
      <c r="W84" s="474">
        <f>'Plot (8)'!$P$24</f>
        <v>0</v>
      </c>
      <c r="X84" s="468">
        <f>'Plot (8)'!$Q$24</f>
        <v>0</v>
      </c>
      <c r="Y84" s="474">
        <f>'Plot (8)'!$P$25</f>
        <v>0</v>
      </c>
      <c r="Z84" s="468">
        <f>'Plot (8)'!$Q$25</f>
        <v>0</v>
      </c>
      <c r="AA84" s="474">
        <f>'Plot (8)'!$R$23</f>
        <v>0</v>
      </c>
      <c r="AB84" s="468">
        <f>'Plot (8)'!$S$23</f>
        <v>0</v>
      </c>
      <c r="AC84" s="474">
        <f>'Plot (8)'!$R$24</f>
        <v>0</v>
      </c>
      <c r="AD84" s="468">
        <f>'Plot (8)'!$S$24</f>
        <v>0</v>
      </c>
      <c r="AE84" s="474">
        <f>'Plot (8)'!$R$25</f>
        <v>0</v>
      </c>
      <c r="AF84" s="468">
        <f>'Plot (8)'!$S$25</f>
        <v>0</v>
      </c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49"/>
      <c r="AS84" s="125"/>
      <c r="AT84" s="125"/>
      <c r="AU84" s="125"/>
      <c r="AV84" s="125"/>
    </row>
    <row r="85" spans="1:48">
      <c r="A85" s="470">
        <v>8</v>
      </c>
      <c r="B85" s="468">
        <f>+'Plot (8)'!A$26</f>
        <v>0</v>
      </c>
      <c r="C85" s="474">
        <f>'Plot (8)'!$J$26</f>
        <v>0</v>
      </c>
      <c r="D85" s="468">
        <f>'Plot (8)'!$K$26</f>
        <v>0</v>
      </c>
      <c r="E85" s="474">
        <f>'Plot (8)'!$J$27</f>
        <v>0</v>
      </c>
      <c r="F85" s="468">
        <f>'Plot (8)'!$K$27</f>
        <v>0</v>
      </c>
      <c r="G85" s="474">
        <f>'Plot (8)'!$J$28</f>
        <v>0</v>
      </c>
      <c r="H85" s="468">
        <f>'Plot (8)'!$K$28</f>
        <v>0</v>
      </c>
      <c r="I85" s="474">
        <f>'Plot (8)'!$L$26</f>
        <v>0</v>
      </c>
      <c r="J85" s="468">
        <f>'Plot (8)'!$M$26</f>
        <v>0</v>
      </c>
      <c r="K85" s="474">
        <f>'Plot (8)'!$L$27</f>
        <v>0</v>
      </c>
      <c r="L85" s="468">
        <f>'Plot (8)'!$M$27</f>
        <v>0</v>
      </c>
      <c r="M85" s="474">
        <f>'Plot (8)'!$L$28</f>
        <v>0</v>
      </c>
      <c r="N85" s="468">
        <f>'Plot (8)'!$M$28</f>
        <v>0</v>
      </c>
      <c r="O85" s="474">
        <f>'Plot (8)'!$N$26</f>
        <v>0</v>
      </c>
      <c r="P85" s="468">
        <f>'Plot (8)'!$O$26</f>
        <v>0</v>
      </c>
      <c r="Q85" s="474">
        <f>'Plot (8)'!$N$27</f>
        <v>0</v>
      </c>
      <c r="R85" s="468">
        <f>'Plot (8)'!$O$27</f>
        <v>0</v>
      </c>
      <c r="S85" s="474">
        <f>'Plot (8)'!$N$28</f>
        <v>0</v>
      </c>
      <c r="T85" s="468">
        <f>'Plot (8)'!$O$28</f>
        <v>0</v>
      </c>
      <c r="U85" s="474">
        <f>'Plot (8)'!$P$26</f>
        <v>0</v>
      </c>
      <c r="V85" s="468">
        <f>'Plot (8)'!$Q$26</f>
        <v>0</v>
      </c>
      <c r="W85" s="474">
        <f>'Plot (8)'!$P$27</f>
        <v>0</v>
      </c>
      <c r="X85" s="468">
        <f>'Plot (8)'!$Q$27</f>
        <v>0</v>
      </c>
      <c r="Y85" s="474">
        <f>'Plot (8)'!$P$28</f>
        <v>0</v>
      </c>
      <c r="Z85" s="468">
        <f>'Plot (8)'!$Q$28</f>
        <v>0</v>
      </c>
      <c r="AA85" s="474">
        <f>'Plot (8)'!$R$26</f>
        <v>0</v>
      </c>
      <c r="AB85" s="468">
        <f>'Plot (8)'!$S$26</f>
        <v>0</v>
      </c>
      <c r="AC85" s="474">
        <f>'Plot (8)'!$R$27</f>
        <v>0</v>
      </c>
      <c r="AD85" s="468">
        <f>'Plot (8)'!$S$27</f>
        <v>0</v>
      </c>
      <c r="AE85" s="474">
        <f>'Plot (8)'!$R$28</f>
        <v>0</v>
      </c>
      <c r="AF85" s="468">
        <f>'Plot (8)'!$S$28</f>
        <v>0</v>
      </c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49"/>
      <c r="AS85" s="125"/>
      <c r="AT85" s="125"/>
      <c r="AU85" s="125"/>
      <c r="AV85" s="125"/>
    </row>
    <row r="86" spans="1:48">
      <c r="A86" s="470">
        <v>8</v>
      </c>
      <c r="B86" s="468">
        <f>+'Plot (8)'!A$29</f>
        <v>0</v>
      </c>
      <c r="C86" s="474">
        <f>'Plot (8)'!$J$29</f>
        <v>0</v>
      </c>
      <c r="D86" s="468">
        <f>'Plot (8)'!$K$29</f>
        <v>0</v>
      </c>
      <c r="E86" s="474">
        <f>'Plot (8)'!$J$30</f>
        <v>0</v>
      </c>
      <c r="F86" s="468">
        <f>'Plot (8)'!$K$30</f>
        <v>0</v>
      </c>
      <c r="G86" s="474">
        <f>'Plot (8)'!$J$31</f>
        <v>0</v>
      </c>
      <c r="H86" s="468">
        <f>'Plot (8)'!$K$31</f>
        <v>0</v>
      </c>
      <c r="I86" s="474">
        <f>'Plot (8)'!$L$29</f>
        <v>0</v>
      </c>
      <c r="J86" s="468">
        <f>'Plot (8)'!$M$29</f>
        <v>0</v>
      </c>
      <c r="K86" s="474">
        <f>'Plot (8)'!$L$30</f>
        <v>0</v>
      </c>
      <c r="L86" s="468">
        <f>'Plot (8)'!$M$30</f>
        <v>0</v>
      </c>
      <c r="M86" s="474">
        <f>'Plot (8)'!$L$31</f>
        <v>0</v>
      </c>
      <c r="N86" s="468">
        <f>'Plot (8)'!$M$31</f>
        <v>0</v>
      </c>
      <c r="O86" s="474">
        <f>'Plot (8)'!$N$29</f>
        <v>0</v>
      </c>
      <c r="P86" s="468">
        <f>'Plot (8)'!$O$29</f>
        <v>0</v>
      </c>
      <c r="Q86" s="474">
        <f>'Plot (8)'!$N$30</f>
        <v>0</v>
      </c>
      <c r="R86" s="468">
        <f>'Plot (8)'!$O$30</f>
        <v>0</v>
      </c>
      <c r="S86" s="474">
        <f>'Plot (8)'!$N$31</f>
        <v>0</v>
      </c>
      <c r="T86" s="468">
        <f>'Plot (8)'!$O$31</f>
        <v>0</v>
      </c>
      <c r="U86" s="474">
        <f>'Plot (8)'!$P$29</f>
        <v>0</v>
      </c>
      <c r="V86" s="468">
        <f>'Plot (8)'!$Q$29</f>
        <v>0</v>
      </c>
      <c r="W86" s="474">
        <f>'Plot (8)'!$P$30</f>
        <v>0</v>
      </c>
      <c r="X86" s="468">
        <f>'Plot (8)'!$Q$30</f>
        <v>0</v>
      </c>
      <c r="Y86" s="474">
        <f>'Plot (8)'!$P$31</f>
        <v>0</v>
      </c>
      <c r="Z86" s="468">
        <f>'Plot (8)'!$Q$31</f>
        <v>0</v>
      </c>
      <c r="AA86" s="474">
        <f>'Plot (8)'!$R$29</f>
        <v>0</v>
      </c>
      <c r="AB86" s="468">
        <f>'Plot (8)'!$S$29</f>
        <v>0</v>
      </c>
      <c r="AC86" s="474">
        <f>'Plot (8)'!$R$30</f>
        <v>0</v>
      </c>
      <c r="AD86" s="468">
        <f>'Plot (8)'!$S$30</f>
        <v>0</v>
      </c>
      <c r="AE86" s="474">
        <f>'Plot (8)'!$R$31</f>
        <v>0</v>
      </c>
      <c r="AF86" s="468">
        <f>'Plot (8)'!$S$31</f>
        <v>0</v>
      </c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49"/>
      <c r="AS86" s="125"/>
      <c r="AT86" s="125"/>
      <c r="AU86" s="125"/>
      <c r="AV86" s="125"/>
    </row>
    <row r="87" spans="1:48">
      <c r="A87" s="470">
        <v>8</v>
      </c>
      <c r="B87" s="468">
        <f>+'Plot (8)'!A$32</f>
        <v>0</v>
      </c>
      <c r="C87" s="474">
        <f>'Plot (8)'!$J$32</f>
        <v>0</v>
      </c>
      <c r="D87" s="468">
        <f>'Plot (8)'!$K$32</f>
        <v>0</v>
      </c>
      <c r="E87" s="474">
        <f>'Plot (8)'!$J$33</f>
        <v>0</v>
      </c>
      <c r="F87" s="468">
        <f>'Plot (8)'!$K$33</f>
        <v>0</v>
      </c>
      <c r="G87" s="474">
        <f>'Plot (8)'!$J$34</f>
        <v>0</v>
      </c>
      <c r="H87" s="468">
        <f>'Plot (8)'!$K$34</f>
        <v>0</v>
      </c>
      <c r="I87" s="474">
        <f>'Plot (8)'!$L$32</f>
        <v>0</v>
      </c>
      <c r="J87" s="468">
        <f>'Plot (8)'!$M$32</f>
        <v>0</v>
      </c>
      <c r="K87" s="474">
        <f>'Plot (8)'!$L$33</f>
        <v>0</v>
      </c>
      <c r="L87" s="468">
        <f>'Plot (8)'!$M$33</f>
        <v>0</v>
      </c>
      <c r="M87" s="474">
        <f>'Plot (8)'!$L$34</f>
        <v>0</v>
      </c>
      <c r="N87" s="468">
        <f>'Plot (8)'!$M$34</f>
        <v>0</v>
      </c>
      <c r="O87" s="474">
        <f>'Plot (8)'!$N$32</f>
        <v>0</v>
      </c>
      <c r="P87" s="468">
        <f>'Plot (8)'!$O$32</f>
        <v>0</v>
      </c>
      <c r="Q87" s="474">
        <f>'Plot (8)'!$N$33</f>
        <v>0</v>
      </c>
      <c r="R87" s="468">
        <f>'Plot (8)'!$O$33</f>
        <v>0</v>
      </c>
      <c r="S87" s="474">
        <f>'Plot (8)'!$N$34</f>
        <v>0</v>
      </c>
      <c r="T87" s="468">
        <f>'Plot (8)'!$O$34</f>
        <v>0</v>
      </c>
      <c r="U87" s="474">
        <f>'Plot (8)'!$P$32</f>
        <v>0</v>
      </c>
      <c r="V87" s="468">
        <f>'Plot (8)'!$Q$32</f>
        <v>0</v>
      </c>
      <c r="W87" s="474">
        <f>'Plot (8)'!$P$33</f>
        <v>0</v>
      </c>
      <c r="X87" s="468">
        <f>'Plot (8)'!$Q$33</f>
        <v>0</v>
      </c>
      <c r="Y87" s="474">
        <f>'Plot (8)'!$P$34</f>
        <v>0</v>
      </c>
      <c r="Z87" s="468">
        <f>'Plot (8)'!$Q$34</f>
        <v>0</v>
      </c>
      <c r="AA87" s="474">
        <f>'Plot (8)'!$R$32</f>
        <v>0</v>
      </c>
      <c r="AB87" s="468">
        <f>'Plot (8)'!$S$32</f>
        <v>0</v>
      </c>
      <c r="AC87" s="474">
        <f>'Plot (8)'!$R$33</f>
        <v>0</v>
      </c>
      <c r="AD87" s="468">
        <f>'Plot (8)'!$S$33</f>
        <v>0</v>
      </c>
      <c r="AE87" s="474">
        <f>'Plot (8)'!$R$34</f>
        <v>0</v>
      </c>
      <c r="AF87" s="468">
        <f>'Plot (8)'!$S$34</f>
        <v>0</v>
      </c>
      <c r="AH87" s="150"/>
      <c r="AI87" s="150"/>
      <c r="AJ87" s="150"/>
      <c r="AK87" s="150"/>
      <c r="AL87" s="150"/>
      <c r="AM87" s="150"/>
      <c r="AN87" s="150"/>
      <c r="AO87" s="150"/>
      <c r="AP87" s="150"/>
      <c r="AQ87" s="150"/>
      <c r="AR87" s="149"/>
      <c r="AS87" s="125"/>
      <c r="AT87" s="125"/>
      <c r="AU87" s="125"/>
      <c r="AV87" s="125"/>
    </row>
    <row r="88" spans="1:48">
      <c r="A88" s="470">
        <v>8</v>
      </c>
      <c r="B88" s="468">
        <f>+'Plot (8)'!A$35</f>
        <v>0</v>
      </c>
      <c r="C88" s="474">
        <f>'Plot (8)'!$J$35</f>
        <v>0</v>
      </c>
      <c r="D88" s="468">
        <f>'Plot (8)'!$K$35</f>
        <v>0</v>
      </c>
      <c r="E88" s="474">
        <f>'Plot (8)'!$J$36</f>
        <v>0</v>
      </c>
      <c r="F88" s="468">
        <f>'Plot (8)'!$K$36</f>
        <v>0</v>
      </c>
      <c r="G88" s="474">
        <f>'Plot (8)'!$J$37</f>
        <v>0</v>
      </c>
      <c r="H88" s="468">
        <f>'Plot (8)'!$K$37</f>
        <v>0</v>
      </c>
      <c r="I88" s="474">
        <f>'Plot (8)'!$L$35</f>
        <v>0</v>
      </c>
      <c r="J88" s="468">
        <f>'Plot (8)'!$M$35</f>
        <v>0</v>
      </c>
      <c r="K88" s="474">
        <f>'Plot (8)'!$L$36</f>
        <v>0</v>
      </c>
      <c r="L88" s="468">
        <f>'Plot (8)'!$M$36</f>
        <v>0</v>
      </c>
      <c r="M88" s="474">
        <f>'Plot (8)'!$L$37</f>
        <v>0</v>
      </c>
      <c r="N88" s="468">
        <f>'Plot (8)'!$M$37</f>
        <v>0</v>
      </c>
      <c r="O88" s="474">
        <f>'Plot (8)'!$N$35</f>
        <v>0</v>
      </c>
      <c r="P88" s="468">
        <f>'Plot (8)'!$O$35</f>
        <v>0</v>
      </c>
      <c r="Q88" s="474">
        <f>'Plot (8)'!$N$36</f>
        <v>0</v>
      </c>
      <c r="R88" s="468">
        <f>'Plot (8)'!$O$36</f>
        <v>0</v>
      </c>
      <c r="S88" s="474">
        <f>'Plot (8)'!$N$37</f>
        <v>0</v>
      </c>
      <c r="T88" s="468">
        <f>'Plot (8)'!$O$37</f>
        <v>0</v>
      </c>
      <c r="U88" s="474">
        <f>'Plot (8)'!$P$35</f>
        <v>0</v>
      </c>
      <c r="V88" s="468">
        <f>'Plot (8)'!$Q$35</f>
        <v>0</v>
      </c>
      <c r="W88" s="474">
        <f>'Plot (8)'!$P$36</f>
        <v>0</v>
      </c>
      <c r="X88" s="468">
        <f>'Plot (8)'!$Q$36</f>
        <v>0</v>
      </c>
      <c r="Y88" s="474">
        <f>'Plot (8)'!$P$37</f>
        <v>0</v>
      </c>
      <c r="Z88" s="468">
        <f>'Plot (8)'!$Q$37</f>
        <v>0</v>
      </c>
      <c r="AA88" s="474">
        <f>'Plot (8)'!$R$35</f>
        <v>0</v>
      </c>
      <c r="AB88" s="468">
        <f>'Plot (8)'!$S$35</f>
        <v>0</v>
      </c>
      <c r="AC88" s="474">
        <f>'Plot (8)'!$R$36</f>
        <v>0</v>
      </c>
      <c r="AD88" s="468">
        <f>'Plot (8)'!$S$36</f>
        <v>0</v>
      </c>
      <c r="AE88" s="474">
        <f>'Plot (8)'!$R$37</f>
        <v>0</v>
      </c>
      <c r="AF88" s="468">
        <f>'Plot (8)'!$S$37</f>
        <v>0</v>
      </c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49"/>
      <c r="AS88" s="125"/>
      <c r="AT88" s="125"/>
      <c r="AU88" s="125"/>
      <c r="AV88" s="125"/>
    </row>
    <row r="89" spans="1:48">
      <c r="A89" s="470">
        <v>8</v>
      </c>
      <c r="B89" s="468">
        <f>+'Plot (8)'!A$38</f>
        <v>0</v>
      </c>
      <c r="C89" s="474">
        <f>'Plot (8)'!$J$38</f>
        <v>0</v>
      </c>
      <c r="D89" s="468">
        <f>'Plot (8)'!$K$38</f>
        <v>0</v>
      </c>
      <c r="E89" s="474">
        <f>'Plot (8)'!$J$39</f>
        <v>0</v>
      </c>
      <c r="F89" s="468">
        <f>'Plot (8)'!$K$39</f>
        <v>0</v>
      </c>
      <c r="G89" s="474">
        <f>'Plot (8)'!$J$40</f>
        <v>0</v>
      </c>
      <c r="H89" s="468">
        <f>'Plot (8)'!$K$40</f>
        <v>0</v>
      </c>
      <c r="I89" s="474">
        <f>'Plot (8)'!$L$38</f>
        <v>0</v>
      </c>
      <c r="J89" s="468">
        <f>'Plot (8)'!$M$38</f>
        <v>0</v>
      </c>
      <c r="K89" s="474">
        <f>'Plot (8)'!$L$39</f>
        <v>0</v>
      </c>
      <c r="L89" s="468">
        <f>'Plot (8)'!$M$39</f>
        <v>0</v>
      </c>
      <c r="M89" s="474">
        <f>'Plot (8)'!$L$40</f>
        <v>0</v>
      </c>
      <c r="N89" s="468">
        <f>'Plot (8)'!$M$40</f>
        <v>0</v>
      </c>
      <c r="O89" s="474">
        <f>'Plot (8)'!$N$38</f>
        <v>0</v>
      </c>
      <c r="P89" s="468">
        <f>'Plot (8)'!$O$38</f>
        <v>0</v>
      </c>
      <c r="Q89" s="474">
        <f>'Plot (8)'!$N$39</f>
        <v>0</v>
      </c>
      <c r="R89" s="468">
        <f>'Plot (8)'!$O$39</f>
        <v>0</v>
      </c>
      <c r="S89" s="474">
        <f>'Plot (8)'!$N$40</f>
        <v>0</v>
      </c>
      <c r="T89" s="468">
        <f>'Plot (8)'!$O$40</f>
        <v>0</v>
      </c>
      <c r="U89" s="474">
        <f>'Plot (8)'!$P$38</f>
        <v>0</v>
      </c>
      <c r="V89" s="468">
        <f>'Plot (8)'!$Q$38</f>
        <v>0</v>
      </c>
      <c r="W89" s="474">
        <f>'Plot (8)'!$P$39</f>
        <v>0</v>
      </c>
      <c r="X89" s="468">
        <f>'Plot (8)'!$Q$39</f>
        <v>0</v>
      </c>
      <c r="Y89" s="474">
        <f>'Plot (8)'!$P$40</f>
        <v>0</v>
      </c>
      <c r="Z89" s="468">
        <f>'Plot (8)'!$Q$40</f>
        <v>0</v>
      </c>
      <c r="AA89" s="474">
        <f>'Plot (8)'!$R$38</f>
        <v>0</v>
      </c>
      <c r="AB89" s="468">
        <f>'Plot (8)'!$S$38</f>
        <v>0</v>
      </c>
      <c r="AC89" s="474">
        <f>'Plot (8)'!$R$39</f>
        <v>0</v>
      </c>
      <c r="AD89" s="468">
        <f>'Plot (8)'!$S$39</f>
        <v>0</v>
      </c>
      <c r="AE89" s="474">
        <f>'Plot (8)'!$R$40</f>
        <v>0</v>
      </c>
      <c r="AF89" s="468">
        <f>'Plot (8)'!$S$40</f>
        <v>0</v>
      </c>
      <c r="AH89" s="150"/>
      <c r="AI89" s="150"/>
      <c r="AJ89" s="150"/>
      <c r="AK89" s="150"/>
      <c r="AL89" s="150"/>
      <c r="AM89" s="150"/>
      <c r="AN89" s="150"/>
      <c r="AO89" s="150"/>
      <c r="AP89" s="150"/>
      <c r="AQ89" s="150"/>
      <c r="AR89" s="149"/>
      <c r="AS89" s="125"/>
      <c r="AT89" s="125"/>
      <c r="AU89" s="125"/>
      <c r="AV89" s="125"/>
    </row>
    <row r="90" spans="1:48" ht="45">
      <c r="A90" s="25">
        <v>9</v>
      </c>
      <c r="B90" s="27" t="s">
        <v>12</v>
      </c>
      <c r="C90" s="684" t="str">
        <f ca="1">IF(CELL("type",('Plot (9)'!$J$8))="b","N/A",'Plot (9)'!$J$8)</f>
        <v>N/A</v>
      </c>
      <c r="D90" s="685"/>
      <c r="E90" s="685"/>
      <c r="F90" s="685"/>
      <c r="G90" s="685"/>
      <c r="H90" s="686"/>
      <c r="I90" s="684" t="str">
        <f ca="1">IF(CELL("type",('Plot (9)'!$L$8))="b","N/A",'Plot (9)'!$L$8)</f>
        <v>N/A</v>
      </c>
      <c r="J90" s="685"/>
      <c r="K90" s="685"/>
      <c r="L90" s="685"/>
      <c r="M90" s="685"/>
      <c r="N90" s="686"/>
      <c r="O90" s="684" t="str">
        <f ca="1">IF(CELL("type",('Plot (9)'!$N$8))="b","N/A",'Plot (9)'!$N$8)</f>
        <v>N/A</v>
      </c>
      <c r="P90" s="685"/>
      <c r="Q90" s="685"/>
      <c r="R90" s="685"/>
      <c r="S90" s="685"/>
      <c r="T90" s="686"/>
      <c r="U90" s="684" t="str">
        <f ca="1">IF(CELL("type",('Plot (9)'!$P$8))="b","N/A",'Plot (9)'!$P$8)</f>
        <v>N/A</v>
      </c>
      <c r="V90" s="685"/>
      <c r="W90" s="685"/>
      <c r="X90" s="685"/>
      <c r="Y90" s="685"/>
      <c r="Z90" s="686"/>
      <c r="AA90" s="684" t="str">
        <f ca="1">IF(CELL("type",('Plot (9)'!$R$8))="b","N/A",'Plot (9)'!$R$8)</f>
        <v>N/A</v>
      </c>
      <c r="AB90" s="685"/>
      <c r="AC90" s="685"/>
      <c r="AD90" s="685"/>
      <c r="AE90" s="685"/>
      <c r="AF90" s="686"/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49"/>
      <c r="AS90" s="125"/>
      <c r="AT90" s="125"/>
      <c r="AU90" s="125"/>
      <c r="AV90" s="125"/>
    </row>
    <row r="91" spans="1:48">
      <c r="A91" s="470">
        <v>9</v>
      </c>
      <c r="B91" s="468">
        <f>+'Plot (9)'!A$11</f>
        <v>0</v>
      </c>
      <c r="C91" s="474">
        <f>'Plot (9)'!$J$11</f>
        <v>0</v>
      </c>
      <c r="D91" s="468">
        <f>'Plot (9)'!$K$11</f>
        <v>0</v>
      </c>
      <c r="E91" s="474">
        <f>'Plot (9)'!$J$12</f>
        <v>0</v>
      </c>
      <c r="F91" s="468">
        <f>'Plot (9)'!$K$12</f>
        <v>0</v>
      </c>
      <c r="G91" s="474">
        <f>'Plot (9)'!$J$13</f>
        <v>0</v>
      </c>
      <c r="H91" s="468">
        <f>'Plot (9)'!$K$13</f>
        <v>0</v>
      </c>
      <c r="I91" s="474">
        <f>'Plot (9)'!$L$11</f>
        <v>0</v>
      </c>
      <c r="J91" s="468">
        <f>'Plot (9)'!$M$11</f>
        <v>0</v>
      </c>
      <c r="K91" s="474">
        <f>'Plot (9)'!$L$12</f>
        <v>0</v>
      </c>
      <c r="L91" s="468">
        <f>'Plot (9)'!$M$12</f>
        <v>0</v>
      </c>
      <c r="M91" s="474">
        <f>'Plot (9)'!$L$13</f>
        <v>0</v>
      </c>
      <c r="N91" s="468">
        <f>'Plot (9)'!$M$13</f>
        <v>0</v>
      </c>
      <c r="O91" s="474">
        <f>'Plot (9)'!$N$11</f>
        <v>0</v>
      </c>
      <c r="P91" s="468">
        <f>'Plot (9)'!$O$11</f>
        <v>0</v>
      </c>
      <c r="Q91" s="474">
        <f>'Plot (9)'!$N$12</f>
        <v>0</v>
      </c>
      <c r="R91" s="468">
        <f>'Plot (9)'!$O$12</f>
        <v>0</v>
      </c>
      <c r="S91" s="474">
        <f>'Plot (9)'!$N$13</f>
        <v>0</v>
      </c>
      <c r="T91" s="468">
        <f>'Plot (9)'!$O$13</f>
        <v>0</v>
      </c>
      <c r="U91" s="474">
        <f>'Plot (9)'!$P$11</f>
        <v>0</v>
      </c>
      <c r="V91" s="468">
        <f>'Plot (9)'!$Q$11</f>
        <v>0</v>
      </c>
      <c r="W91" s="474">
        <f>'Plot (9)'!$P$12</f>
        <v>0</v>
      </c>
      <c r="X91" s="468">
        <f>'Plot (9)'!$Q$12</f>
        <v>0</v>
      </c>
      <c r="Y91" s="474">
        <f>'Plot (9)'!$P$13</f>
        <v>0</v>
      </c>
      <c r="Z91" s="468">
        <f>'Plot (9)'!$Q$13</f>
        <v>0</v>
      </c>
      <c r="AA91" s="474">
        <f>'Plot (9)'!$R$11</f>
        <v>0</v>
      </c>
      <c r="AB91" s="468">
        <f>'Plot (9)'!$S$11</f>
        <v>0</v>
      </c>
      <c r="AC91" s="474">
        <f>'Plot (9)'!$R$12</f>
        <v>0</v>
      </c>
      <c r="AD91" s="468">
        <f>'Plot (9)'!$S$12</f>
        <v>0</v>
      </c>
      <c r="AE91" s="474">
        <f>'Plot (9)'!$R$13</f>
        <v>0</v>
      </c>
      <c r="AF91" s="468">
        <f>'Plot (9)'!$S$13</f>
        <v>0</v>
      </c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49"/>
      <c r="AS91" s="125"/>
      <c r="AT91" s="125"/>
      <c r="AU91" s="125"/>
      <c r="AV91" s="125"/>
    </row>
    <row r="92" spans="1:48">
      <c r="A92" s="470">
        <v>9</v>
      </c>
      <c r="B92" s="468">
        <f>+'Plot (9)'!A$14</f>
        <v>0</v>
      </c>
      <c r="C92" s="474">
        <f>'Plot (9)'!$J$14</f>
        <v>0</v>
      </c>
      <c r="D92" s="468">
        <f>'Plot (9)'!$K$14</f>
        <v>0</v>
      </c>
      <c r="E92" s="474">
        <f>'Plot (9)'!$J$15</f>
        <v>0</v>
      </c>
      <c r="F92" s="468">
        <f>'Plot (9)'!$K$15</f>
        <v>0</v>
      </c>
      <c r="G92" s="474">
        <f>'Plot (9)'!$J$16</f>
        <v>0</v>
      </c>
      <c r="H92" s="468">
        <f>'Plot (9)'!$K$16</f>
        <v>0</v>
      </c>
      <c r="I92" s="474">
        <f>'Plot (9)'!$L$14</f>
        <v>0</v>
      </c>
      <c r="J92" s="468">
        <f>'Plot (9)'!$M$14</f>
        <v>0</v>
      </c>
      <c r="K92" s="474">
        <f>'Plot (9)'!$L$15</f>
        <v>0</v>
      </c>
      <c r="L92" s="468">
        <f>'Plot (9)'!$M$15</f>
        <v>0</v>
      </c>
      <c r="M92" s="474">
        <f>'Plot (9)'!$L$16</f>
        <v>0</v>
      </c>
      <c r="N92" s="468">
        <f>'Plot (9)'!$M$16</f>
        <v>0</v>
      </c>
      <c r="O92" s="474">
        <f>'Plot (9)'!$N$14</f>
        <v>0</v>
      </c>
      <c r="P92" s="468">
        <f>'Plot (9)'!$O$14</f>
        <v>0</v>
      </c>
      <c r="Q92" s="474">
        <f>'Plot (9)'!$N$15</f>
        <v>0</v>
      </c>
      <c r="R92" s="468">
        <f>'Plot (9)'!$O$15</f>
        <v>0</v>
      </c>
      <c r="S92" s="474">
        <f>'Plot (9)'!$N$16</f>
        <v>0</v>
      </c>
      <c r="T92" s="468">
        <f>'Plot (9)'!$O$16</f>
        <v>0</v>
      </c>
      <c r="U92" s="474">
        <f>'Plot (9)'!$P$14</f>
        <v>0</v>
      </c>
      <c r="V92" s="468">
        <f>'Plot (9)'!$Q$14</f>
        <v>0</v>
      </c>
      <c r="W92" s="474">
        <f>'Plot (9)'!$P$15</f>
        <v>0</v>
      </c>
      <c r="X92" s="468">
        <f>'Plot (9)'!$Q$15</f>
        <v>0</v>
      </c>
      <c r="Y92" s="474">
        <f>'Plot (9)'!$P$16</f>
        <v>0</v>
      </c>
      <c r="Z92" s="468">
        <f>'Plot (9)'!$Q$16</f>
        <v>0</v>
      </c>
      <c r="AA92" s="474">
        <f>'Plot (9)'!$R$14</f>
        <v>0</v>
      </c>
      <c r="AB92" s="468">
        <f>'Plot (9)'!$S$14</f>
        <v>0</v>
      </c>
      <c r="AC92" s="474">
        <f>'Plot (9)'!$R$15</f>
        <v>0</v>
      </c>
      <c r="AD92" s="468">
        <f>'Plot (9)'!$S$15</f>
        <v>0</v>
      </c>
      <c r="AE92" s="474">
        <f>'Plot (9)'!$R$16</f>
        <v>0</v>
      </c>
      <c r="AF92" s="468">
        <f>'Plot (9)'!$S$16</f>
        <v>0</v>
      </c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49"/>
      <c r="AS92" s="125"/>
      <c r="AT92" s="125"/>
      <c r="AU92" s="125"/>
      <c r="AV92" s="125"/>
    </row>
    <row r="93" spans="1:48">
      <c r="A93" s="470">
        <v>9</v>
      </c>
      <c r="B93" s="468">
        <f>+'Plot (9)'!A$17</f>
        <v>0</v>
      </c>
      <c r="C93" s="474">
        <f>'Plot (9)'!$J$17</f>
        <v>0</v>
      </c>
      <c r="D93" s="468">
        <f>'Plot (9)'!$K$17</f>
        <v>0</v>
      </c>
      <c r="E93" s="474">
        <f>'Plot (9)'!$J$18</f>
        <v>0</v>
      </c>
      <c r="F93" s="468">
        <f>'Plot (9)'!$K$18</f>
        <v>0</v>
      </c>
      <c r="G93" s="474">
        <f>'Plot (9)'!$J$19</f>
        <v>0</v>
      </c>
      <c r="H93" s="468">
        <f>'Plot (9)'!$K$19</f>
        <v>0</v>
      </c>
      <c r="I93" s="474">
        <f>'Plot (9)'!$L$17</f>
        <v>0</v>
      </c>
      <c r="J93" s="468">
        <f>'Plot (9)'!$M$17</f>
        <v>0</v>
      </c>
      <c r="K93" s="474">
        <f>'Plot (9)'!$L$18</f>
        <v>0</v>
      </c>
      <c r="L93" s="468">
        <f>'Plot (9)'!$M$18</f>
        <v>0</v>
      </c>
      <c r="M93" s="474">
        <f>'Plot (9)'!$L$19</f>
        <v>0</v>
      </c>
      <c r="N93" s="468">
        <f>'Plot (9)'!$M$19</f>
        <v>0</v>
      </c>
      <c r="O93" s="474">
        <f>'Plot (9)'!$N$17</f>
        <v>0</v>
      </c>
      <c r="P93" s="468">
        <f>'Plot (9)'!$O$17</f>
        <v>0</v>
      </c>
      <c r="Q93" s="474">
        <f>'Plot (9)'!$N$18</f>
        <v>0</v>
      </c>
      <c r="R93" s="468">
        <f>'Plot (9)'!$O$18</f>
        <v>0</v>
      </c>
      <c r="S93" s="474">
        <f>'Plot (9)'!$N$19</f>
        <v>0</v>
      </c>
      <c r="T93" s="468">
        <f>'Plot (9)'!$O$19</f>
        <v>0</v>
      </c>
      <c r="U93" s="474">
        <f>'Plot (9)'!$P$17</f>
        <v>0</v>
      </c>
      <c r="V93" s="468">
        <f>'Plot (9)'!$Q$17</f>
        <v>0</v>
      </c>
      <c r="W93" s="474">
        <f>'Plot (9)'!$P$18</f>
        <v>0</v>
      </c>
      <c r="X93" s="468">
        <f>'Plot (9)'!$Q$18</f>
        <v>0</v>
      </c>
      <c r="Y93" s="474">
        <f>'Plot (9)'!$P$19</f>
        <v>0</v>
      </c>
      <c r="Z93" s="468">
        <f>'Plot (9)'!$Q$19</f>
        <v>0</v>
      </c>
      <c r="AA93" s="474">
        <f>'Plot (9)'!$R$17</f>
        <v>0</v>
      </c>
      <c r="AB93" s="468">
        <f>'Plot (9)'!$S$17</f>
        <v>0</v>
      </c>
      <c r="AC93" s="474">
        <f>'Plot (9)'!$R$18</f>
        <v>0</v>
      </c>
      <c r="AD93" s="468">
        <f>'Plot (9)'!$S$18</f>
        <v>0</v>
      </c>
      <c r="AE93" s="474">
        <f>'Plot (9)'!$R$19</f>
        <v>0</v>
      </c>
      <c r="AF93" s="468">
        <f>'Plot (9)'!$S$19</f>
        <v>0</v>
      </c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49"/>
      <c r="AS93" s="125"/>
      <c r="AT93" s="125"/>
      <c r="AU93" s="125"/>
      <c r="AV93" s="125"/>
    </row>
    <row r="94" spans="1:48">
      <c r="A94" s="470">
        <v>9</v>
      </c>
      <c r="B94" s="468">
        <f>+'Plot (9)'!A$20</f>
        <v>0</v>
      </c>
      <c r="C94" s="474">
        <f>'Plot (9)'!$J$20</f>
        <v>0</v>
      </c>
      <c r="D94" s="468">
        <f>'Plot (9)'!$K$20</f>
        <v>0</v>
      </c>
      <c r="E94" s="474">
        <f>'Plot (9)'!$J$21</f>
        <v>0</v>
      </c>
      <c r="F94" s="468">
        <f>'Plot (9)'!$K$21</f>
        <v>0</v>
      </c>
      <c r="G94" s="474">
        <f>'Plot (9)'!$J$22</f>
        <v>0</v>
      </c>
      <c r="H94" s="468">
        <f>'Plot (9)'!$K$22</f>
        <v>0</v>
      </c>
      <c r="I94" s="474">
        <f>'Plot (9)'!$L$20</f>
        <v>0</v>
      </c>
      <c r="J94" s="468">
        <f>'Plot (9)'!$M$20</f>
        <v>0</v>
      </c>
      <c r="K94" s="474">
        <f>'Plot (9)'!$L$21</f>
        <v>0</v>
      </c>
      <c r="L94" s="468">
        <f>'Plot (9)'!$M$21</f>
        <v>0</v>
      </c>
      <c r="M94" s="474">
        <f>'Plot (9)'!$L$22</f>
        <v>0</v>
      </c>
      <c r="N94" s="468">
        <f>'Plot (9)'!$M$22</f>
        <v>0</v>
      </c>
      <c r="O94" s="474">
        <f>'Plot (9)'!$N$20</f>
        <v>0</v>
      </c>
      <c r="P94" s="468">
        <f>'Plot (9)'!$O$20</f>
        <v>0</v>
      </c>
      <c r="Q94" s="474">
        <f>'Plot (9)'!$N$21</f>
        <v>0</v>
      </c>
      <c r="R94" s="468">
        <f>'Plot (9)'!$O$21</f>
        <v>0</v>
      </c>
      <c r="S94" s="474">
        <f>'Plot (9)'!$N$22</f>
        <v>0</v>
      </c>
      <c r="T94" s="468">
        <f>'Plot (9)'!$O$22</f>
        <v>0</v>
      </c>
      <c r="U94" s="474">
        <f>'Plot (9)'!$P$20</f>
        <v>0</v>
      </c>
      <c r="V94" s="468">
        <f>'Plot (9)'!$Q$20</f>
        <v>0</v>
      </c>
      <c r="W94" s="474">
        <f>'Plot (9)'!$P$21</f>
        <v>0</v>
      </c>
      <c r="X94" s="468">
        <f>'Plot (9)'!$Q$21</f>
        <v>0</v>
      </c>
      <c r="Y94" s="474">
        <f>'Plot (9)'!$P$22</f>
        <v>0</v>
      </c>
      <c r="Z94" s="468">
        <f>'Plot (9)'!$Q$22</f>
        <v>0</v>
      </c>
      <c r="AA94" s="474">
        <f>'Plot (9)'!$R$20</f>
        <v>0</v>
      </c>
      <c r="AB94" s="468">
        <f>'Plot (9)'!$S$20</f>
        <v>0</v>
      </c>
      <c r="AC94" s="474">
        <f>'Plot (9)'!$R$21</f>
        <v>0</v>
      </c>
      <c r="AD94" s="468">
        <f>'Plot (9)'!$S$21</f>
        <v>0</v>
      </c>
      <c r="AE94" s="474">
        <f>'Plot (9)'!$R$22</f>
        <v>0</v>
      </c>
      <c r="AF94" s="468">
        <f>'Plot (9)'!$S$22</f>
        <v>0</v>
      </c>
      <c r="AH94" s="150"/>
      <c r="AI94" s="150"/>
      <c r="AJ94" s="150"/>
      <c r="AK94" s="150"/>
      <c r="AL94" s="150"/>
      <c r="AM94" s="150"/>
      <c r="AN94" s="150"/>
      <c r="AO94" s="150"/>
      <c r="AP94" s="150"/>
      <c r="AQ94" s="150"/>
      <c r="AR94" s="149"/>
      <c r="AS94" s="125"/>
      <c r="AT94" s="125"/>
      <c r="AU94" s="125"/>
      <c r="AV94" s="125"/>
    </row>
    <row r="95" spans="1:48">
      <c r="A95" s="470">
        <v>9</v>
      </c>
      <c r="B95" s="468">
        <f>+'Plot (9)'!A$23</f>
        <v>0</v>
      </c>
      <c r="C95" s="474">
        <f>'Plot (9)'!$J$23</f>
        <v>0</v>
      </c>
      <c r="D95" s="468">
        <f>'Plot (9)'!$K$23</f>
        <v>0</v>
      </c>
      <c r="E95" s="474">
        <f>'Plot (9)'!$J$24</f>
        <v>0</v>
      </c>
      <c r="F95" s="468">
        <f>'Plot (9)'!$K$24</f>
        <v>0</v>
      </c>
      <c r="G95" s="474">
        <f>'Plot (9)'!$J$25</f>
        <v>0</v>
      </c>
      <c r="H95" s="468">
        <f>'Plot (9)'!$K$25</f>
        <v>0</v>
      </c>
      <c r="I95" s="474">
        <f>'Plot (9)'!$L$23</f>
        <v>0</v>
      </c>
      <c r="J95" s="468">
        <f>'Plot (9)'!$M$23</f>
        <v>0</v>
      </c>
      <c r="K95" s="474">
        <f>'Plot (9)'!$L$24</f>
        <v>0</v>
      </c>
      <c r="L95" s="468">
        <f>'Plot (9)'!$M$24</f>
        <v>0</v>
      </c>
      <c r="M95" s="474">
        <f>'Plot (9)'!$L$25</f>
        <v>0</v>
      </c>
      <c r="N95" s="468">
        <f>'Plot (9)'!$M$25</f>
        <v>0</v>
      </c>
      <c r="O95" s="474">
        <f>'Plot (9)'!$N$23</f>
        <v>0</v>
      </c>
      <c r="P95" s="468">
        <f>'Plot (9)'!$O$23</f>
        <v>0</v>
      </c>
      <c r="Q95" s="474">
        <f>'Plot (9)'!$N$24</f>
        <v>0</v>
      </c>
      <c r="R95" s="468">
        <f>'Plot (9)'!$O$24</f>
        <v>0</v>
      </c>
      <c r="S95" s="474">
        <f>'Plot (9)'!$N$25</f>
        <v>0</v>
      </c>
      <c r="T95" s="468">
        <f>'Plot (9)'!$O$25</f>
        <v>0</v>
      </c>
      <c r="U95" s="474">
        <f>'Plot (9)'!$P$23</f>
        <v>0</v>
      </c>
      <c r="V95" s="468">
        <f>'Plot (9)'!$Q$23</f>
        <v>0</v>
      </c>
      <c r="W95" s="474">
        <f>'Plot (9)'!$P$24</f>
        <v>0</v>
      </c>
      <c r="X95" s="468">
        <f>'Plot (9)'!$Q$24</f>
        <v>0</v>
      </c>
      <c r="Y95" s="474">
        <f>'Plot (9)'!$P$25</f>
        <v>0</v>
      </c>
      <c r="Z95" s="468">
        <f>'Plot (9)'!$Q$25</f>
        <v>0</v>
      </c>
      <c r="AA95" s="474">
        <f>'Plot (9)'!$R$23</f>
        <v>0</v>
      </c>
      <c r="AB95" s="468">
        <f>'Plot (9)'!$S$23</f>
        <v>0</v>
      </c>
      <c r="AC95" s="474">
        <f>'Plot (9)'!$R$24</f>
        <v>0</v>
      </c>
      <c r="AD95" s="468">
        <f>'Plot (9)'!$S$24</f>
        <v>0</v>
      </c>
      <c r="AE95" s="474">
        <f>'Plot (9)'!$R$25</f>
        <v>0</v>
      </c>
      <c r="AF95" s="468">
        <f>'Plot (9)'!$S$25</f>
        <v>0</v>
      </c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49"/>
      <c r="AS95" s="125"/>
      <c r="AT95" s="125"/>
      <c r="AU95" s="125"/>
      <c r="AV95" s="125"/>
    </row>
    <row r="96" spans="1:48">
      <c r="A96" s="470">
        <v>9</v>
      </c>
      <c r="B96" s="468">
        <f>+'Plot (9)'!A$26</f>
        <v>0</v>
      </c>
      <c r="C96" s="474">
        <f>'Plot (9)'!$J$26</f>
        <v>0</v>
      </c>
      <c r="D96" s="468">
        <f>'Plot (9)'!$K$26</f>
        <v>0</v>
      </c>
      <c r="E96" s="474">
        <f>'Plot (9)'!$J$27</f>
        <v>0</v>
      </c>
      <c r="F96" s="468">
        <f>'Plot (9)'!$K$27</f>
        <v>0</v>
      </c>
      <c r="G96" s="474">
        <f>'Plot (9)'!$J$28</f>
        <v>0</v>
      </c>
      <c r="H96" s="468">
        <f>'Plot (9)'!$K$28</f>
        <v>0</v>
      </c>
      <c r="I96" s="474">
        <f>'Plot (9)'!$L$26</f>
        <v>0</v>
      </c>
      <c r="J96" s="468">
        <f>'Plot (9)'!$M$26</f>
        <v>0</v>
      </c>
      <c r="K96" s="474">
        <f>'Plot (9)'!$L$27</f>
        <v>0</v>
      </c>
      <c r="L96" s="468">
        <f>'Plot (9)'!$M$27</f>
        <v>0</v>
      </c>
      <c r="M96" s="474">
        <f>'Plot (9)'!$L$28</f>
        <v>0</v>
      </c>
      <c r="N96" s="468">
        <f>'Plot (9)'!$M$28</f>
        <v>0</v>
      </c>
      <c r="O96" s="474">
        <f>'Plot (9)'!$N$26</f>
        <v>0</v>
      </c>
      <c r="P96" s="468">
        <f>'Plot (9)'!$O$26</f>
        <v>0</v>
      </c>
      <c r="Q96" s="474">
        <f>'Plot (9)'!$N$27</f>
        <v>0</v>
      </c>
      <c r="R96" s="468">
        <f>'Plot (9)'!$O$27</f>
        <v>0</v>
      </c>
      <c r="S96" s="474">
        <f>'Plot (9)'!$N$28</f>
        <v>0</v>
      </c>
      <c r="T96" s="468">
        <f>'Plot (9)'!$O$28</f>
        <v>0</v>
      </c>
      <c r="U96" s="474">
        <f>'Plot (9)'!$P$26</f>
        <v>0</v>
      </c>
      <c r="V96" s="468">
        <f>'Plot (9)'!$Q$26</f>
        <v>0</v>
      </c>
      <c r="W96" s="474">
        <f>'Plot (9)'!$P$27</f>
        <v>0</v>
      </c>
      <c r="X96" s="468">
        <f>'Plot (9)'!$Q$27</f>
        <v>0</v>
      </c>
      <c r="Y96" s="474">
        <f>'Plot (9)'!$P$28</f>
        <v>0</v>
      </c>
      <c r="Z96" s="468">
        <f>'Plot (9)'!$Q$28</f>
        <v>0</v>
      </c>
      <c r="AA96" s="474">
        <f>'Plot (9)'!$R$26</f>
        <v>0</v>
      </c>
      <c r="AB96" s="468">
        <f>'Plot (9)'!$S$26</f>
        <v>0</v>
      </c>
      <c r="AC96" s="474">
        <f>'Plot (9)'!$R$27</f>
        <v>0</v>
      </c>
      <c r="AD96" s="468">
        <f>'Plot (9)'!$S$27</f>
        <v>0</v>
      </c>
      <c r="AE96" s="474">
        <f>'Plot (9)'!$R$28</f>
        <v>0</v>
      </c>
      <c r="AF96" s="468">
        <f>'Plot (9)'!$S$28</f>
        <v>0</v>
      </c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49"/>
      <c r="AS96" s="125"/>
      <c r="AT96" s="125"/>
      <c r="AU96" s="125"/>
      <c r="AV96" s="125"/>
    </row>
    <row r="97" spans="1:48">
      <c r="A97" s="470">
        <v>9</v>
      </c>
      <c r="B97" s="468">
        <f>+'Plot (9)'!A$29</f>
        <v>0</v>
      </c>
      <c r="C97" s="474">
        <f>'Plot (9)'!$J$29</f>
        <v>0</v>
      </c>
      <c r="D97" s="468">
        <f>'Plot (9)'!$K$29</f>
        <v>0</v>
      </c>
      <c r="E97" s="474">
        <f>'Plot (9)'!$J$30</f>
        <v>0</v>
      </c>
      <c r="F97" s="468">
        <f>'Plot (9)'!$K$30</f>
        <v>0</v>
      </c>
      <c r="G97" s="474">
        <f>'Plot (9)'!$J$31</f>
        <v>0</v>
      </c>
      <c r="H97" s="468">
        <f>'Plot (9)'!$K$31</f>
        <v>0</v>
      </c>
      <c r="I97" s="474">
        <f>'Plot (9)'!$L$29</f>
        <v>0</v>
      </c>
      <c r="J97" s="468">
        <f>'Plot (9)'!$M$29</f>
        <v>0</v>
      </c>
      <c r="K97" s="474">
        <f>'Plot (9)'!$L$30</f>
        <v>0</v>
      </c>
      <c r="L97" s="468">
        <f>'Plot (9)'!$M$30</f>
        <v>0</v>
      </c>
      <c r="M97" s="474">
        <f>'Plot (9)'!$L$31</f>
        <v>0</v>
      </c>
      <c r="N97" s="468">
        <f>'Plot (9)'!$M$31</f>
        <v>0</v>
      </c>
      <c r="O97" s="474">
        <f>'Plot (9)'!$N$29</f>
        <v>0</v>
      </c>
      <c r="P97" s="468">
        <f>'Plot (9)'!$O$29</f>
        <v>0</v>
      </c>
      <c r="Q97" s="474">
        <f>'Plot (9)'!$N$30</f>
        <v>0</v>
      </c>
      <c r="R97" s="468">
        <f>'Plot (9)'!$O$30</f>
        <v>0</v>
      </c>
      <c r="S97" s="474">
        <f>'Plot (9)'!$N$31</f>
        <v>0</v>
      </c>
      <c r="T97" s="468">
        <f>'Plot (9)'!$O$31</f>
        <v>0</v>
      </c>
      <c r="U97" s="474">
        <f>'Plot (9)'!$P$29</f>
        <v>0</v>
      </c>
      <c r="V97" s="468">
        <f>'Plot (9)'!$Q$29</f>
        <v>0</v>
      </c>
      <c r="W97" s="474">
        <f>'Plot (9)'!$P$30</f>
        <v>0</v>
      </c>
      <c r="X97" s="468">
        <f>'Plot (9)'!$Q$30</f>
        <v>0</v>
      </c>
      <c r="Y97" s="474">
        <f>'Plot (9)'!$P$31</f>
        <v>0</v>
      </c>
      <c r="Z97" s="468">
        <f>'Plot (9)'!$Q$31</f>
        <v>0</v>
      </c>
      <c r="AA97" s="474">
        <f>'Plot (9)'!$R$29</f>
        <v>0</v>
      </c>
      <c r="AB97" s="468">
        <f>'Plot (9)'!$S$29</f>
        <v>0</v>
      </c>
      <c r="AC97" s="474">
        <f>'Plot (9)'!$R$30</f>
        <v>0</v>
      </c>
      <c r="AD97" s="468">
        <f>'Plot (9)'!$S$30</f>
        <v>0</v>
      </c>
      <c r="AE97" s="474">
        <f>'Plot (9)'!$R$31</f>
        <v>0</v>
      </c>
      <c r="AF97" s="468">
        <f>'Plot (9)'!$S$31</f>
        <v>0</v>
      </c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49"/>
      <c r="AS97" s="125"/>
      <c r="AT97" s="125"/>
      <c r="AU97" s="125"/>
      <c r="AV97" s="125"/>
    </row>
    <row r="98" spans="1:48">
      <c r="A98" s="470">
        <v>9</v>
      </c>
      <c r="B98" s="468">
        <f>+'Plot (9)'!A$32</f>
        <v>0</v>
      </c>
      <c r="C98" s="474">
        <f>'Plot (9)'!$J$32</f>
        <v>0</v>
      </c>
      <c r="D98" s="468">
        <f>'Plot (9)'!$K$32</f>
        <v>0</v>
      </c>
      <c r="E98" s="474">
        <f>'Plot (9)'!$J$33</f>
        <v>0</v>
      </c>
      <c r="F98" s="468">
        <f>'Plot (9)'!$K$33</f>
        <v>0</v>
      </c>
      <c r="G98" s="474">
        <f>'Plot (9)'!$J$34</f>
        <v>0</v>
      </c>
      <c r="H98" s="468">
        <f>'Plot (9)'!$K$34</f>
        <v>0</v>
      </c>
      <c r="I98" s="474">
        <f>'Plot (9)'!$L$32</f>
        <v>0</v>
      </c>
      <c r="J98" s="468">
        <f>'Plot (9)'!$M$32</f>
        <v>0</v>
      </c>
      <c r="K98" s="474">
        <f>'Plot (9)'!$L$33</f>
        <v>0</v>
      </c>
      <c r="L98" s="468">
        <f>'Plot (9)'!$M$33</f>
        <v>0</v>
      </c>
      <c r="M98" s="474">
        <f>'Plot (9)'!$L$34</f>
        <v>0</v>
      </c>
      <c r="N98" s="468">
        <f>'Plot (9)'!$M$34</f>
        <v>0</v>
      </c>
      <c r="O98" s="474">
        <f>'Plot (9)'!$N$32</f>
        <v>0</v>
      </c>
      <c r="P98" s="468">
        <f>'Plot (9)'!$O$32</f>
        <v>0</v>
      </c>
      <c r="Q98" s="474">
        <f>'Plot (9)'!$N$33</f>
        <v>0</v>
      </c>
      <c r="R98" s="468">
        <f>'Plot (9)'!$O$33</f>
        <v>0</v>
      </c>
      <c r="S98" s="474">
        <f>'Plot (9)'!$N$34</f>
        <v>0</v>
      </c>
      <c r="T98" s="468">
        <f>'Plot (9)'!$O$34</f>
        <v>0</v>
      </c>
      <c r="U98" s="474">
        <f>'Plot (9)'!$P$32</f>
        <v>0</v>
      </c>
      <c r="V98" s="468">
        <f>'Plot (9)'!$Q$32</f>
        <v>0</v>
      </c>
      <c r="W98" s="474">
        <f>'Plot (9)'!$P$33</f>
        <v>0</v>
      </c>
      <c r="X98" s="468">
        <f>'Plot (9)'!$Q$33</f>
        <v>0</v>
      </c>
      <c r="Y98" s="474">
        <f>'Plot (9)'!$P$34</f>
        <v>0</v>
      </c>
      <c r="Z98" s="468">
        <f>'Plot (9)'!$Q$34</f>
        <v>0</v>
      </c>
      <c r="AA98" s="474">
        <f>'Plot (9)'!$R$32</f>
        <v>0</v>
      </c>
      <c r="AB98" s="468">
        <f>'Plot (9)'!$S$32</f>
        <v>0</v>
      </c>
      <c r="AC98" s="474">
        <f>'Plot (9)'!$R$33</f>
        <v>0</v>
      </c>
      <c r="AD98" s="468">
        <f>'Plot (9)'!$S$33</f>
        <v>0</v>
      </c>
      <c r="AE98" s="474">
        <f>'Plot (9)'!$R$34</f>
        <v>0</v>
      </c>
      <c r="AF98" s="468">
        <f>'Plot (9)'!$S$34</f>
        <v>0</v>
      </c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49"/>
      <c r="AS98" s="125"/>
      <c r="AT98" s="125"/>
      <c r="AU98" s="125"/>
      <c r="AV98" s="125"/>
    </row>
    <row r="99" spans="1:48">
      <c r="A99" s="470">
        <v>9</v>
      </c>
      <c r="B99" s="468">
        <f>+'Plot (9)'!A$35</f>
        <v>0</v>
      </c>
      <c r="C99" s="474">
        <f>'Plot (9)'!$J$35</f>
        <v>0</v>
      </c>
      <c r="D99" s="468">
        <f>'Plot (9)'!$K$35</f>
        <v>0</v>
      </c>
      <c r="E99" s="474">
        <f>'Plot (9)'!$J$36</f>
        <v>0</v>
      </c>
      <c r="F99" s="468">
        <f>'Plot (9)'!$K$36</f>
        <v>0</v>
      </c>
      <c r="G99" s="474">
        <f>'Plot (9)'!$J$37</f>
        <v>0</v>
      </c>
      <c r="H99" s="468">
        <f>'Plot (9)'!$K$37</f>
        <v>0</v>
      </c>
      <c r="I99" s="474">
        <f>'Plot (9)'!$L$35</f>
        <v>0</v>
      </c>
      <c r="J99" s="468">
        <f>'Plot (9)'!$M$35</f>
        <v>0</v>
      </c>
      <c r="K99" s="474">
        <f>'Plot (9)'!$L$36</f>
        <v>0</v>
      </c>
      <c r="L99" s="468">
        <f>'Plot (9)'!$M$36</f>
        <v>0</v>
      </c>
      <c r="M99" s="474">
        <f>'Plot (9)'!$L$37</f>
        <v>0</v>
      </c>
      <c r="N99" s="468">
        <f>'Plot (9)'!$M$37</f>
        <v>0</v>
      </c>
      <c r="O99" s="474">
        <f>'Plot (9)'!$N$35</f>
        <v>0</v>
      </c>
      <c r="P99" s="468">
        <f>'Plot (9)'!$O$35</f>
        <v>0</v>
      </c>
      <c r="Q99" s="474">
        <f>'Plot (9)'!$N$36</f>
        <v>0</v>
      </c>
      <c r="R99" s="468">
        <f>'Plot (9)'!$O$36</f>
        <v>0</v>
      </c>
      <c r="S99" s="474">
        <f>'Plot (9)'!$N$37</f>
        <v>0</v>
      </c>
      <c r="T99" s="468">
        <f>'Plot (9)'!$O$37</f>
        <v>0</v>
      </c>
      <c r="U99" s="474">
        <f>'Plot (9)'!$P$35</f>
        <v>0</v>
      </c>
      <c r="V99" s="468">
        <f>'Plot (9)'!$Q$35</f>
        <v>0</v>
      </c>
      <c r="W99" s="474">
        <f>'Plot (9)'!$P$36</f>
        <v>0</v>
      </c>
      <c r="X99" s="468">
        <f>'Plot (9)'!$Q$36</f>
        <v>0</v>
      </c>
      <c r="Y99" s="474">
        <f>'Plot (9)'!$P$37</f>
        <v>0</v>
      </c>
      <c r="Z99" s="468">
        <f>'Plot (9)'!$Q$37</f>
        <v>0</v>
      </c>
      <c r="AA99" s="474">
        <f>'Plot (9)'!$R$35</f>
        <v>0</v>
      </c>
      <c r="AB99" s="468">
        <f>'Plot (9)'!$S$35</f>
        <v>0</v>
      </c>
      <c r="AC99" s="474">
        <f>'Plot (9)'!$R$36</f>
        <v>0</v>
      </c>
      <c r="AD99" s="468">
        <f>'Plot (9)'!$S$36</f>
        <v>0</v>
      </c>
      <c r="AE99" s="474">
        <f>'Plot (9)'!$R$37</f>
        <v>0</v>
      </c>
      <c r="AF99" s="468">
        <f>'Plot (9)'!$S$37</f>
        <v>0</v>
      </c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49"/>
      <c r="AS99" s="125"/>
      <c r="AT99" s="125"/>
      <c r="AU99" s="125"/>
      <c r="AV99" s="125"/>
    </row>
    <row r="100" spans="1:48">
      <c r="A100" s="470">
        <v>9</v>
      </c>
      <c r="B100" s="468">
        <f>+'Plot (9)'!A$38</f>
        <v>0</v>
      </c>
      <c r="C100" s="474">
        <f>'Plot (9)'!$J$38</f>
        <v>0</v>
      </c>
      <c r="D100" s="468">
        <f>'Plot (9)'!$K$38</f>
        <v>0</v>
      </c>
      <c r="E100" s="474">
        <f>'Plot (9)'!$J$39</f>
        <v>0</v>
      </c>
      <c r="F100" s="468">
        <f>'Plot (9)'!$K$39</f>
        <v>0</v>
      </c>
      <c r="G100" s="474">
        <f>'Plot (9)'!$J$40</f>
        <v>0</v>
      </c>
      <c r="H100" s="468">
        <f>'Plot (9)'!$K$40</f>
        <v>0</v>
      </c>
      <c r="I100" s="474">
        <f>'Plot (9)'!$L$38</f>
        <v>0</v>
      </c>
      <c r="J100" s="468">
        <f>'Plot (9)'!$M$38</f>
        <v>0</v>
      </c>
      <c r="K100" s="474">
        <f>'Plot (9)'!$L$39</f>
        <v>0</v>
      </c>
      <c r="L100" s="468">
        <f>'Plot (9)'!$M$39</f>
        <v>0</v>
      </c>
      <c r="M100" s="474">
        <f>'Plot (9)'!$L$40</f>
        <v>0</v>
      </c>
      <c r="N100" s="468">
        <f>'Plot (9)'!$M$40</f>
        <v>0</v>
      </c>
      <c r="O100" s="474">
        <f>'Plot (9)'!$N$38</f>
        <v>0</v>
      </c>
      <c r="P100" s="468">
        <f>'Plot (9)'!$O$38</f>
        <v>0</v>
      </c>
      <c r="Q100" s="474">
        <f>'Plot (9)'!$N$39</f>
        <v>0</v>
      </c>
      <c r="R100" s="468">
        <f>'Plot (9)'!$O$39</f>
        <v>0</v>
      </c>
      <c r="S100" s="474">
        <f>'Plot (9)'!$N$40</f>
        <v>0</v>
      </c>
      <c r="T100" s="468">
        <f>'Plot (9)'!$O$40</f>
        <v>0</v>
      </c>
      <c r="U100" s="474">
        <f>'Plot (9)'!$P$38</f>
        <v>0</v>
      </c>
      <c r="V100" s="468">
        <f>'Plot (9)'!$Q$38</f>
        <v>0</v>
      </c>
      <c r="W100" s="474">
        <f>'Plot (9)'!$P$39</f>
        <v>0</v>
      </c>
      <c r="X100" s="468">
        <f>'Plot (9)'!$Q$39</f>
        <v>0</v>
      </c>
      <c r="Y100" s="474">
        <f>'Plot (9)'!$P$40</f>
        <v>0</v>
      </c>
      <c r="Z100" s="468">
        <f>'Plot (9)'!$Q$40</f>
        <v>0</v>
      </c>
      <c r="AA100" s="474">
        <f>'Plot (9)'!$R$38</f>
        <v>0</v>
      </c>
      <c r="AB100" s="468">
        <f>'Plot (9)'!$S$38</f>
        <v>0</v>
      </c>
      <c r="AC100" s="474">
        <f>'Plot (9)'!$R$39</f>
        <v>0</v>
      </c>
      <c r="AD100" s="468">
        <f>'Plot (9)'!$S$39</f>
        <v>0</v>
      </c>
      <c r="AE100" s="474">
        <f>'Plot (9)'!$R$40</f>
        <v>0</v>
      </c>
      <c r="AF100" s="468">
        <f>'Plot (9)'!$S$40</f>
        <v>0</v>
      </c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49"/>
      <c r="AS100" s="125"/>
      <c r="AT100" s="125"/>
      <c r="AU100" s="125"/>
      <c r="AV100" s="125"/>
    </row>
    <row r="101" spans="1:48" ht="45">
      <c r="A101" s="25">
        <v>10</v>
      </c>
      <c r="B101" s="27" t="s">
        <v>12</v>
      </c>
      <c r="C101" s="684" t="str">
        <f ca="1">IF(CELL("type",('Plot (10)'!$J$8))="b","N/A",'Plot (10)'!$J$8)</f>
        <v>N/A</v>
      </c>
      <c r="D101" s="685"/>
      <c r="E101" s="685"/>
      <c r="F101" s="685"/>
      <c r="G101" s="685"/>
      <c r="H101" s="686"/>
      <c r="I101" s="684" t="str">
        <f ca="1">IF(CELL("type",('Plot (10)'!$L$8))="b","N/A",'Plot (10)'!$L$8)</f>
        <v>N/A</v>
      </c>
      <c r="J101" s="685"/>
      <c r="K101" s="685"/>
      <c r="L101" s="685"/>
      <c r="M101" s="685"/>
      <c r="N101" s="686"/>
      <c r="O101" s="684" t="str">
        <f ca="1">IF(CELL("type",('Plot (10)'!$N$8))="b","N/A",'Plot (10)'!$N$8)</f>
        <v>N/A</v>
      </c>
      <c r="P101" s="685"/>
      <c r="Q101" s="685"/>
      <c r="R101" s="685"/>
      <c r="S101" s="685"/>
      <c r="T101" s="686"/>
      <c r="U101" s="684" t="str">
        <f ca="1">IF(CELL("type",('Plot (10)'!$P$8))="b","N/A",'Plot (10)'!$P$8)</f>
        <v>N/A</v>
      </c>
      <c r="V101" s="685"/>
      <c r="W101" s="685"/>
      <c r="X101" s="685"/>
      <c r="Y101" s="685"/>
      <c r="Z101" s="686"/>
      <c r="AA101" s="684" t="str">
        <f ca="1">IF(CELL("type",('Plot (10)'!$R$8))="b","N/A",'Plot (10)'!$R$8)</f>
        <v>N/A</v>
      </c>
      <c r="AB101" s="685"/>
      <c r="AC101" s="685"/>
      <c r="AD101" s="685"/>
      <c r="AE101" s="685"/>
      <c r="AF101" s="686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49"/>
      <c r="AS101" s="125"/>
      <c r="AT101" s="125"/>
      <c r="AU101" s="125"/>
      <c r="AV101" s="125"/>
    </row>
    <row r="102" spans="1:48">
      <c r="A102" s="470">
        <v>10</v>
      </c>
      <c r="B102" s="468">
        <f>+'Plot (10)'!A$11</f>
        <v>0</v>
      </c>
      <c r="C102" s="474">
        <f>'Plot (10)'!$J$11</f>
        <v>0</v>
      </c>
      <c r="D102" s="468">
        <f>'Plot (10)'!$K$11</f>
        <v>0</v>
      </c>
      <c r="E102" s="474">
        <f>'Plot (10)'!$J$12</f>
        <v>0</v>
      </c>
      <c r="F102" s="468">
        <f>'Plot (10)'!$K$12</f>
        <v>0</v>
      </c>
      <c r="G102" s="474">
        <f>'Plot (10)'!$J$13</f>
        <v>0</v>
      </c>
      <c r="H102" s="468">
        <f>'Plot (10)'!$K$13</f>
        <v>0</v>
      </c>
      <c r="I102" s="474">
        <f>'Plot (10)'!$L$11</f>
        <v>0</v>
      </c>
      <c r="J102" s="468">
        <f>'Plot (10)'!$M$11</f>
        <v>0</v>
      </c>
      <c r="K102" s="474">
        <f>'Plot (10)'!$L$12</f>
        <v>0</v>
      </c>
      <c r="L102" s="468">
        <f>'Plot (10)'!$M$12</f>
        <v>0</v>
      </c>
      <c r="M102" s="474">
        <f>'Plot (10)'!$L$13</f>
        <v>0</v>
      </c>
      <c r="N102" s="468">
        <f>'Plot (10)'!$M$13</f>
        <v>0</v>
      </c>
      <c r="O102" s="474">
        <f>'Plot (10)'!$N$11</f>
        <v>0</v>
      </c>
      <c r="P102" s="468">
        <f>'Plot (10)'!$O$11</f>
        <v>0</v>
      </c>
      <c r="Q102" s="474">
        <f>'Plot (10)'!$N$12</f>
        <v>0</v>
      </c>
      <c r="R102" s="468">
        <f>'Plot (10)'!$O$12</f>
        <v>0</v>
      </c>
      <c r="S102" s="474">
        <f>'Plot (10)'!$N$13</f>
        <v>0</v>
      </c>
      <c r="T102" s="468">
        <f>'Plot (10)'!$O$13</f>
        <v>0</v>
      </c>
      <c r="U102" s="474">
        <f>'Plot (10)'!$P$11</f>
        <v>0</v>
      </c>
      <c r="V102" s="468">
        <f>'Plot (10)'!$Q$11</f>
        <v>0</v>
      </c>
      <c r="W102" s="474">
        <f>'Plot (10)'!$P$12</f>
        <v>0</v>
      </c>
      <c r="X102" s="468">
        <f>'Plot (10)'!$Q$12</f>
        <v>0</v>
      </c>
      <c r="Y102" s="474">
        <f>'Plot (10)'!$P$13</f>
        <v>0</v>
      </c>
      <c r="Z102" s="468">
        <f>'Plot (10)'!$Q$13</f>
        <v>0</v>
      </c>
      <c r="AA102" s="474">
        <f>'Plot (10)'!$R$11</f>
        <v>0</v>
      </c>
      <c r="AB102" s="468">
        <f>'Plot (10)'!$S$11</f>
        <v>0</v>
      </c>
      <c r="AC102" s="474">
        <f>'Plot (10)'!$R$12</f>
        <v>0</v>
      </c>
      <c r="AD102" s="468">
        <f>'Plot (10)'!$S$12</f>
        <v>0</v>
      </c>
      <c r="AE102" s="474">
        <f>'Plot (10)'!$R$13</f>
        <v>0</v>
      </c>
      <c r="AF102" s="468">
        <f>'Plot (10)'!$S$13</f>
        <v>0</v>
      </c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49"/>
      <c r="AS102" s="125"/>
      <c r="AT102" s="125"/>
      <c r="AU102" s="125"/>
      <c r="AV102" s="125"/>
    </row>
    <row r="103" spans="1:48">
      <c r="A103" s="470">
        <v>10</v>
      </c>
      <c r="B103" s="468">
        <f>+'Plot (10)'!A$14</f>
        <v>0</v>
      </c>
      <c r="C103" s="474">
        <f>'Plot (10)'!$J$14</f>
        <v>0</v>
      </c>
      <c r="D103" s="468">
        <f>'Plot (10)'!$K$14</f>
        <v>0</v>
      </c>
      <c r="E103" s="474">
        <f>'Plot (10)'!$J$15</f>
        <v>0</v>
      </c>
      <c r="F103" s="468">
        <f>'Plot (10)'!$K$15</f>
        <v>0</v>
      </c>
      <c r="G103" s="474">
        <f>'Plot (10)'!$J$16</f>
        <v>0</v>
      </c>
      <c r="H103" s="468">
        <f>'Plot (10)'!$K$16</f>
        <v>0</v>
      </c>
      <c r="I103" s="474">
        <f>'Plot (10)'!$L$14</f>
        <v>0</v>
      </c>
      <c r="J103" s="468">
        <f>'Plot (10)'!$M$14</f>
        <v>0</v>
      </c>
      <c r="K103" s="474">
        <f>'Plot (10)'!$L$15</f>
        <v>0</v>
      </c>
      <c r="L103" s="468">
        <f>'Plot (10)'!$M$15</f>
        <v>0</v>
      </c>
      <c r="M103" s="474">
        <f>'Plot (10)'!$L$16</f>
        <v>0</v>
      </c>
      <c r="N103" s="468">
        <f>'Plot (10)'!$M$16</f>
        <v>0</v>
      </c>
      <c r="O103" s="474">
        <f>'Plot (10)'!$N$14</f>
        <v>0</v>
      </c>
      <c r="P103" s="468">
        <f>'Plot (10)'!$O$14</f>
        <v>0</v>
      </c>
      <c r="Q103" s="474">
        <f>'Plot (10)'!$N$15</f>
        <v>0</v>
      </c>
      <c r="R103" s="468">
        <f>'Plot (10)'!$O$15</f>
        <v>0</v>
      </c>
      <c r="S103" s="474">
        <f>'Plot (10)'!$N$16</f>
        <v>0</v>
      </c>
      <c r="T103" s="468">
        <f>'Plot (10)'!$O$16</f>
        <v>0</v>
      </c>
      <c r="U103" s="474">
        <f>'Plot (10)'!$P$14</f>
        <v>0</v>
      </c>
      <c r="V103" s="468">
        <f>'Plot (10)'!$Q$14</f>
        <v>0</v>
      </c>
      <c r="W103" s="474">
        <f>'Plot (10)'!$P$15</f>
        <v>0</v>
      </c>
      <c r="X103" s="468">
        <f>'Plot (10)'!$Q$15</f>
        <v>0</v>
      </c>
      <c r="Y103" s="474">
        <f>'Plot (10)'!$P$16</f>
        <v>0</v>
      </c>
      <c r="Z103" s="468">
        <f>'Plot (10)'!$Q$16</f>
        <v>0</v>
      </c>
      <c r="AA103" s="474">
        <f>'Plot (10)'!$R$14</f>
        <v>0</v>
      </c>
      <c r="AB103" s="468">
        <f>'Plot (10)'!$S$14</f>
        <v>0</v>
      </c>
      <c r="AC103" s="474">
        <f>'Plot (10)'!$R$15</f>
        <v>0</v>
      </c>
      <c r="AD103" s="468">
        <f>'Plot (10)'!$S$15</f>
        <v>0</v>
      </c>
      <c r="AE103" s="474">
        <f>'Plot (10)'!$R$16</f>
        <v>0</v>
      </c>
      <c r="AF103" s="468">
        <f>'Plot (10)'!$S$16</f>
        <v>0</v>
      </c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49"/>
      <c r="AS103" s="125"/>
      <c r="AT103" s="125"/>
      <c r="AU103" s="125"/>
      <c r="AV103" s="125"/>
    </row>
    <row r="104" spans="1:48">
      <c r="A104" s="470">
        <v>10</v>
      </c>
      <c r="B104" s="468">
        <f>+'Plot (10)'!A$17</f>
        <v>0</v>
      </c>
      <c r="C104" s="474">
        <f>'Plot (10)'!$J$17</f>
        <v>0</v>
      </c>
      <c r="D104" s="468">
        <f>'Plot (10)'!$K$17</f>
        <v>0</v>
      </c>
      <c r="E104" s="474">
        <f>'Plot (10)'!$J$18</f>
        <v>0</v>
      </c>
      <c r="F104" s="468">
        <f>'Plot (10)'!$K$18</f>
        <v>0</v>
      </c>
      <c r="G104" s="474">
        <f>'Plot (10)'!$J$19</f>
        <v>0</v>
      </c>
      <c r="H104" s="468">
        <f>'Plot (10)'!$K$19</f>
        <v>0</v>
      </c>
      <c r="I104" s="474">
        <f>'Plot (10)'!$L$17</f>
        <v>0</v>
      </c>
      <c r="J104" s="468">
        <f>'Plot (10)'!$M$17</f>
        <v>0</v>
      </c>
      <c r="K104" s="474">
        <f>'Plot (10)'!$L$18</f>
        <v>0</v>
      </c>
      <c r="L104" s="468">
        <f>'Plot (10)'!$M$18</f>
        <v>0</v>
      </c>
      <c r="M104" s="474">
        <f>'Plot (10)'!$L$19</f>
        <v>0</v>
      </c>
      <c r="N104" s="468">
        <f>'Plot (10)'!$M$19</f>
        <v>0</v>
      </c>
      <c r="O104" s="474">
        <f>'Plot (10)'!$N$17</f>
        <v>0</v>
      </c>
      <c r="P104" s="468">
        <f>'Plot (10)'!$O$17</f>
        <v>0</v>
      </c>
      <c r="Q104" s="474">
        <f>'Plot (10)'!$N$18</f>
        <v>0</v>
      </c>
      <c r="R104" s="468">
        <f>'Plot (10)'!$O$18</f>
        <v>0</v>
      </c>
      <c r="S104" s="474">
        <f>'Plot (10)'!$N$19</f>
        <v>0</v>
      </c>
      <c r="T104" s="468">
        <f>'Plot (10)'!$O$19</f>
        <v>0</v>
      </c>
      <c r="U104" s="474">
        <f>'Plot (10)'!$P$17</f>
        <v>0</v>
      </c>
      <c r="V104" s="468">
        <f>'Plot (10)'!$Q$17</f>
        <v>0</v>
      </c>
      <c r="W104" s="474">
        <f>'Plot (10)'!$P$18</f>
        <v>0</v>
      </c>
      <c r="X104" s="468">
        <f>'Plot (10)'!$Q$18</f>
        <v>0</v>
      </c>
      <c r="Y104" s="474">
        <f>'Plot (10)'!$P$19</f>
        <v>0</v>
      </c>
      <c r="Z104" s="468">
        <f>'Plot (10)'!$Q$19</f>
        <v>0</v>
      </c>
      <c r="AA104" s="474">
        <f>'Plot (10)'!$R$17</f>
        <v>0</v>
      </c>
      <c r="AB104" s="468">
        <f>'Plot (10)'!$S$17</f>
        <v>0</v>
      </c>
      <c r="AC104" s="474">
        <f>'Plot (10)'!$R$18</f>
        <v>0</v>
      </c>
      <c r="AD104" s="468">
        <f>'Plot (10)'!$S$18</f>
        <v>0</v>
      </c>
      <c r="AE104" s="474">
        <f>'Plot (10)'!$R$19</f>
        <v>0</v>
      </c>
      <c r="AF104" s="468">
        <f>'Plot (10)'!$S$19</f>
        <v>0</v>
      </c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49"/>
      <c r="AS104" s="125"/>
      <c r="AT104" s="125"/>
      <c r="AU104" s="125"/>
      <c r="AV104" s="125"/>
    </row>
    <row r="105" spans="1:48">
      <c r="A105" s="470">
        <v>10</v>
      </c>
      <c r="B105" s="468">
        <f>+'Plot (10)'!A$20</f>
        <v>0</v>
      </c>
      <c r="C105" s="474">
        <f>'Plot (10)'!$J$20</f>
        <v>0</v>
      </c>
      <c r="D105" s="468">
        <f>'Plot (10)'!$K$20</f>
        <v>0</v>
      </c>
      <c r="E105" s="474">
        <f>'Plot (10)'!$J$21</f>
        <v>0</v>
      </c>
      <c r="F105" s="468">
        <f>'Plot (10)'!$K$21</f>
        <v>0</v>
      </c>
      <c r="G105" s="474">
        <f>'Plot (10)'!$J$22</f>
        <v>0</v>
      </c>
      <c r="H105" s="468">
        <f>'Plot (10)'!$K$22</f>
        <v>0</v>
      </c>
      <c r="I105" s="474">
        <f>'Plot (10)'!$L$20</f>
        <v>0</v>
      </c>
      <c r="J105" s="468">
        <f>'Plot (10)'!$M$20</f>
        <v>0</v>
      </c>
      <c r="K105" s="474">
        <f>'Plot (10)'!$L$21</f>
        <v>0</v>
      </c>
      <c r="L105" s="468">
        <f>'Plot (10)'!$M$21</f>
        <v>0</v>
      </c>
      <c r="M105" s="474">
        <f>'Plot (10)'!$L$22</f>
        <v>0</v>
      </c>
      <c r="N105" s="468">
        <f>'Plot (10)'!$M$22</f>
        <v>0</v>
      </c>
      <c r="O105" s="474">
        <f>'Plot (10)'!$N$20</f>
        <v>0</v>
      </c>
      <c r="P105" s="468">
        <f>'Plot (10)'!$O$20</f>
        <v>0</v>
      </c>
      <c r="Q105" s="474">
        <f>'Plot (10)'!$N$21</f>
        <v>0</v>
      </c>
      <c r="R105" s="468">
        <f>'Plot (10)'!$O$21</f>
        <v>0</v>
      </c>
      <c r="S105" s="474">
        <f>'Plot (10)'!$N$22</f>
        <v>0</v>
      </c>
      <c r="T105" s="468">
        <f>'Plot (10)'!$O$22</f>
        <v>0</v>
      </c>
      <c r="U105" s="474">
        <f>'Plot (10)'!$P$20</f>
        <v>0</v>
      </c>
      <c r="V105" s="468">
        <f>'Plot (10)'!$Q$20</f>
        <v>0</v>
      </c>
      <c r="W105" s="474">
        <f>'Plot (10)'!$P$21</f>
        <v>0</v>
      </c>
      <c r="X105" s="468">
        <f>'Plot (10)'!$Q$21</f>
        <v>0</v>
      </c>
      <c r="Y105" s="474">
        <f>'Plot (10)'!$P$22</f>
        <v>0</v>
      </c>
      <c r="Z105" s="468">
        <f>'Plot (10)'!$Q$22</f>
        <v>0</v>
      </c>
      <c r="AA105" s="474">
        <f>'Plot (10)'!$R$20</f>
        <v>0</v>
      </c>
      <c r="AB105" s="468">
        <f>'Plot (10)'!$S$20</f>
        <v>0</v>
      </c>
      <c r="AC105" s="474">
        <f>'Plot (10)'!$R$21</f>
        <v>0</v>
      </c>
      <c r="AD105" s="468">
        <f>'Plot (10)'!$S$21</f>
        <v>0</v>
      </c>
      <c r="AE105" s="474">
        <f>'Plot (10)'!$R$22</f>
        <v>0</v>
      </c>
      <c r="AF105" s="468">
        <f>'Plot (10)'!$S$22</f>
        <v>0</v>
      </c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49"/>
      <c r="AS105" s="125"/>
      <c r="AT105" s="125"/>
      <c r="AU105" s="125"/>
      <c r="AV105" s="125"/>
    </row>
    <row r="106" spans="1:48">
      <c r="A106" s="470">
        <v>10</v>
      </c>
      <c r="B106" s="468">
        <f>+'Plot (10)'!A$23</f>
        <v>0</v>
      </c>
      <c r="C106" s="474">
        <f>'Plot (10)'!$J$23</f>
        <v>0</v>
      </c>
      <c r="D106" s="468">
        <f>'Plot (10)'!$K$23</f>
        <v>0</v>
      </c>
      <c r="E106" s="474">
        <f>'Plot (10)'!$J$24</f>
        <v>0</v>
      </c>
      <c r="F106" s="468">
        <f>'Plot (10)'!$K$24</f>
        <v>0</v>
      </c>
      <c r="G106" s="474">
        <f>'Plot (10)'!$J$25</f>
        <v>0</v>
      </c>
      <c r="H106" s="468">
        <f>'Plot (10)'!$K$25</f>
        <v>0</v>
      </c>
      <c r="I106" s="474">
        <f>'Plot (10)'!$L$23</f>
        <v>0</v>
      </c>
      <c r="J106" s="468">
        <f>'Plot (10)'!$M$23</f>
        <v>0</v>
      </c>
      <c r="K106" s="474">
        <f>'Plot (10)'!$L$24</f>
        <v>0</v>
      </c>
      <c r="L106" s="468">
        <f>'Plot (10)'!$M$24</f>
        <v>0</v>
      </c>
      <c r="M106" s="474">
        <f>'Plot (10)'!$L$25</f>
        <v>0</v>
      </c>
      <c r="N106" s="468">
        <f>'Plot (10)'!$M$25</f>
        <v>0</v>
      </c>
      <c r="O106" s="474">
        <f>'Plot (10)'!$N$23</f>
        <v>0</v>
      </c>
      <c r="P106" s="468">
        <f>'Plot (10)'!$O$23</f>
        <v>0</v>
      </c>
      <c r="Q106" s="474">
        <f>'Plot (10)'!$N$24</f>
        <v>0</v>
      </c>
      <c r="R106" s="468">
        <f>'Plot (10)'!$O$24</f>
        <v>0</v>
      </c>
      <c r="S106" s="474">
        <f>'Plot (10)'!$N$25</f>
        <v>0</v>
      </c>
      <c r="T106" s="468">
        <f>'Plot (10)'!$O$25</f>
        <v>0</v>
      </c>
      <c r="U106" s="474">
        <f>'Plot (10)'!$P$23</f>
        <v>0</v>
      </c>
      <c r="V106" s="468">
        <f>'Plot (10)'!$Q$23</f>
        <v>0</v>
      </c>
      <c r="W106" s="474">
        <f>'Plot (10)'!$P$24</f>
        <v>0</v>
      </c>
      <c r="X106" s="468">
        <f>'Plot (10)'!$Q$24</f>
        <v>0</v>
      </c>
      <c r="Y106" s="474">
        <f>'Plot (10)'!$P$25</f>
        <v>0</v>
      </c>
      <c r="Z106" s="468">
        <f>'Plot (10)'!$Q$25</f>
        <v>0</v>
      </c>
      <c r="AA106" s="474">
        <f>'Plot (10)'!$R$23</f>
        <v>0</v>
      </c>
      <c r="AB106" s="468">
        <f>'Plot (10)'!$S$23</f>
        <v>0</v>
      </c>
      <c r="AC106" s="474">
        <f>'Plot (10)'!$R$24</f>
        <v>0</v>
      </c>
      <c r="AD106" s="468">
        <f>'Plot (10)'!$S$24</f>
        <v>0</v>
      </c>
      <c r="AE106" s="474">
        <f>'Plot (10)'!$R$25</f>
        <v>0</v>
      </c>
      <c r="AF106" s="468">
        <f>'Plot (10)'!$S$25</f>
        <v>0</v>
      </c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49"/>
      <c r="AS106" s="125"/>
      <c r="AT106" s="125"/>
      <c r="AU106" s="125"/>
      <c r="AV106" s="125"/>
    </row>
    <row r="107" spans="1:48">
      <c r="A107" s="470">
        <v>10</v>
      </c>
      <c r="B107" s="468">
        <f>+'Plot (10)'!A$26</f>
        <v>0</v>
      </c>
      <c r="C107" s="474">
        <f>'Plot (10)'!$J$26</f>
        <v>0</v>
      </c>
      <c r="D107" s="468">
        <f>'Plot (10)'!$K$26</f>
        <v>0</v>
      </c>
      <c r="E107" s="474">
        <f>'Plot (10)'!$J$27</f>
        <v>0</v>
      </c>
      <c r="F107" s="468">
        <f>'Plot (10)'!$K$27</f>
        <v>0</v>
      </c>
      <c r="G107" s="474">
        <f>'Plot (10)'!$J$28</f>
        <v>0</v>
      </c>
      <c r="H107" s="468">
        <f>'Plot (10)'!$K$28</f>
        <v>0</v>
      </c>
      <c r="I107" s="474">
        <f>'Plot (10)'!$L$26</f>
        <v>0</v>
      </c>
      <c r="J107" s="468">
        <f>'Plot (10)'!$M$26</f>
        <v>0</v>
      </c>
      <c r="K107" s="474">
        <f>'Plot (10)'!$L$27</f>
        <v>0</v>
      </c>
      <c r="L107" s="468">
        <f>'Plot (10)'!$M$27</f>
        <v>0</v>
      </c>
      <c r="M107" s="474">
        <f>'Plot (10)'!$L$28</f>
        <v>0</v>
      </c>
      <c r="N107" s="468">
        <f>'Plot (10)'!$M$28</f>
        <v>0</v>
      </c>
      <c r="O107" s="474">
        <f>'Plot (10)'!$N$26</f>
        <v>0</v>
      </c>
      <c r="P107" s="468">
        <f>'Plot (10)'!$O$26</f>
        <v>0</v>
      </c>
      <c r="Q107" s="474">
        <f>'Plot (10)'!$N$27</f>
        <v>0</v>
      </c>
      <c r="R107" s="468">
        <f>'Plot (10)'!$O$27</f>
        <v>0</v>
      </c>
      <c r="S107" s="474">
        <f>'Plot (10)'!$N$28</f>
        <v>0</v>
      </c>
      <c r="T107" s="468">
        <f>'Plot (10)'!$O$28</f>
        <v>0</v>
      </c>
      <c r="U107" s="474">
        <f>'Plot (10)'!$P$26</f>
        <v>0</v>
      </c>
      <c r="V107" s="468">
        <f>'Plot (10)'!$Q$26</f>
        <v>0</v>
      </c>
      <c r="W107" s="474">
        <f>'Plot (10)'!$P$27</f>
        <v>0</v>
      </c>
      <c r="X107" s="468">
        <f>'Plot (10)'!$Q$27</f>
        <v>0</v>
      </c>
      <c r="Y107" s="474">
        <f>'Plot (10)'!$P$28</f>
        <v>0</v>
      </c>
      <c r="Z107" s="468">
        <f>'Plot (10)'!$Q$28</f>
        <v>0</v>
      </c>
      <c r="AA107" s="474">
        <f>'Plot (10)'!$R$26</f>
        <v>0</v>
      </c>
      <c r="AB107" s="468">
        <f>'Plot (10)'!$S$26</f>
        <v>0</v>
      </c>
      <c r="AC107" s="474">
        <f>'Plot (10)'!$R$27</f>
        <v>0</v>
      </c>
      <c r="AD107" s="468">
        <f>'Plot (10)'!$S$27</f>
        <v>0</v>
      </c>
      <c r="AE107" s="474">
        <f>'Plot (10)'!$R$28</f>
        <v>0</v>
      </c>
      <c r="AF107" s="468">
        <f>'Plot (10)'!$S$28</f>
        <v>0</v>
      </c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49"/>
      <c r="AS107" s="125"/>
      <c r="AT107" s="125"/>
      <c r="AU107" s="125"/>
      <c r="AV107" s="125"/>
    </row>
    <row r="108" spans="1:48">
      <c r="A108" s="470">
        <v>10</v>
      </c>
      <c r="B108" s="468">
        <f>+'Plot (10)'!A$29</f>
        <v>0</v>
      </c>
      <c r="C108" s="474">
        <f>'Plot (10)'!$J$29</f>
        <v>0</v>
      </c>
      <c r="D108" s="468">
        <f>'Plot (10)'!$K$29</f>
        <v>0</v>
      </c>
      <c r="E108" s="474">
        <f>'Plot (10)'!$J$30</f>
        <v>0</v>
      </c>
      <c r="F108" s="468">
        <f>'Plot (10)'!$K$30</f>
        <v>0</v>
      </c>
      <c r="G108" s="474">
        <f>'Plot (10)'!$J$31</f>
        <v>0</v>
      </c>
      <c r="H108" s="468">
        <f>'Plot (10)'!$K$31</f>
        <v>0</v>
      </c>
      <c r="I108" s="474">
        <f>'Plot (10)'!$L$29</f>
        <v>0</v>
      </c>
      <c r="J108" s="468">
        <f>'Plot (10)'!$M$29</f>
        <v>0</v>
      </c>
      <c r="K108" s="474">
        <f>'Plot (10)'!$L$30</f>
        <v>0</v>
      </c>
      <c r="L108" s="468">
        <f>'Plot (10)'!$M$30</f>
        <v>0</v>
      </c>
      <c r="M108" s="474">
        <f>'Plot (10)'!$L$31</f>
        <v>0</v>
      </c>
      <c r="N108" s="468">
        <f>'Plot (10)'!$M$31</f>
        <v>0</v>
      </c>
      <c r="O108" s="474">
        <f>'Plot (10)'!$N$29</f>
        <v>0</v>
      </c>
      <c r="P108" s="468">
        <f>'Plot (10)'!$O$29</f>
        <v>0</v>
      </c>
      <c r="Q108" s="474">
        <f>'Plot (10)'!$N$30</f>
        <v>0</v>
      </c>
      <c r="R108" s="468">
        <f>'Plot (10)'!$O$30</f>
        <v>0</v>
      </c>
      <c r="S108" s="474">
        <f>'Plot (10)'!$N$31</f>
        <v>0</v>
      </c>
      <c r="T108" s="468">
        <f>'Plot (10)'!$O$31</f>
        <v>0</v>
      </c>
      <c r="U108" s="474">
        <f>'Plot (10)'!$P$29</f>
        <v>0</v>
      </c>
      <c r="V108" s="468">
        <f>'Plot (10)'!$Q$29</f>
        <v>0</v>
      </c>
      <c r="W108" s="474">
        <f>'Plot (10)'!$P$30</f>
        <v>0</v>
      </c>
      <c r="X108" s="468">
        <f>'Plot (10)'!$Q$30</f>
        <v>0</v>
      </c>
      <c r="Y108" s="474">
        <f>'Plot (10)'!$P$31</f>
        <v>0</v>
      </c>
      <c r="Z108" s="468">
        <f>'Plot (10)'!$Q$31</f>
        <v>0</v>
      </c>
      <c r="AA108" s="474">
        <f>'Plot (10)'!$R$29</f>
        <v>0</v>
      </c>
      <c r="AB108" s="468">
        <f>'Plot (10)'!$S$29</f>
        <v>0</v>
      </c>
      <c r="AC108" s="474">
        <f>'Plot (10)'!$R$30</f>
        <v>0</v>
      </c>
      <c r="AD108" s="468">
        <f>'Plot (10)'!$S$30</f>
        <v>0</v>
      </c>
      <c r="AE108" s="474">
        <f>'Plot (10)'!$R$31</f>
        <v>0</v>
      </c>
      <c r="AF108" s="468">
        <f>'Plot (10)'!$S$31</f>
        <v>0</v>
      </c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49"/>
      <c r="AS108" s="125"/>
      <c r="AT108" s="125"/>
      <c r="AU108" s="125"/>
      <c r="AV108" s="125"/>
    </row>
    <row r="109" spans="1:48">
      <c r="A109" s="470">
        <v>10</v>
      </c>
      <c r="B109" s="468">
        <f>+'Plot (10)'!A$32</f>
        <v>0</v>
      </c>
      <c r="C109" s="474">
        <f>'Plot (10)'!$J$32</f>
        <v>0</v>
      </c>
      <c r="D109" s="468">
        <f>'Plot (10)'!$K$32</f>
        <v>0</v>
      </c>
      <c r="E109" s="474">
        <f>'Plot (10)'!$J$33</f>
        <v>0</v>
      </c>
      <c r="F109" s="468">
        <f>'Plot (10)'!$K$33</f>
        <v>0</v>
      </c>
      <c r="G109" s="474">
        <f>'Plot (10)'!$J$34</f>
        <v>0</v>
      </c>
      <c r="H109" s="468">
        <f>'Plot (10)'!$K$34</f>
        <v>0</v>
      </c>
      <c r="I109" s="474">
        <f>'Plot (10)'!$L$32</f>
        <v>0</v>
      </c>
      <c r="J109" s="468">
        <f>'Plot (10)'!$M$32</f>
        <v>0</v>
      </c>
      <c r="K109" s="474">
        <f>'Plot (10)'!$L$33</f>
        <v>0</v>
      </c>
      <c r="L109" s="468">
        <f>'Plot (10)'!$M$33</f>
        <v>0</v>
      </c>
      <c r="M109" s="474">
        <f>'Plot (10)'!$L$34</f>
        <v>0</v>
      </c>
      <c r="N109" s="468">
        <f>'Plot (10)'!$M$34</f>
        <v>0</v>
      </c>
      <c r="O109" s="474">
        <f>'Plot (10)'!$N$32</f>
        <v>0</v>
      </c>
      <c r="P109" s="468">
        <f>'Plot (10)'!$O$32</f>
        <v>0</v>
      </c>
      <c r="Q109" s="474">
        <f>'Plot (10)'!$N$33</f>
        <v>0</v>
      </c>
      <c r="R109" s="468">
        <f>'Plot (10)'!$O$33</f>
        <v>0</v>
      </c>
      <c r="S109" s="474">
        <f>'Plot (10)'!$N$34</f>
        <v>0</v>
      </c>
      <c r="T109" s="468">
        <f>'Plot (10)'!$O$34</f>
        <v>0</v>
      </c>
      <c r="U109" s="474">
        <f>'Plot (10)'!$P$32</f>
        <v>0</v>
      </c>
      <c r="V109" s="468">
        <f>'Plot (10)'!$Q$32</f>
        <v>0</v>
      </c>
      <c r="W109" s="474">
        <f>'Plot (10)'!$P$33</f>
        <v>0</v>
      </c>
      <c r="X109" s="468">
        <f>'Plot (10)'!$Q$33</f>
        <v>0</v>
      </c>
      <c r="Y109" s="474">
        <f>'Plot (10)'!$P$34</f>
        <v>0</v>
      </c>
      <c r="Z109" s="468">
        <f>'Plot (10)'!$Q$34</f>
        <v>0</v>
      </c>
      <c r="AA109" s="474">
        <f>'Plot (10)'!$R$32</f>
        <v>0</v>
      </c>
      <c r="AB109" s="468">
        <f>'Plot (10)'!$S$32</f>
        <v>0</v>
      </c>
      <c r="AC109" s="474">
        <f>'Plot (10)'!$R$33</f>
        <v>0</v>
      </c>
      <c r="AD109" s="468">
        <f>'Plot (10)'!$S$33</f>
        <v>0</v>
      </c>
      <c r="AE109" s="474">
        <f>'Plot (10)'!$R$34</f>
        <v>0</v>
      </c>
      <c r="AF109" s="468">
        <f>'Plot (10)'!$S$34</f>
        <v>0</v>
      </c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49"/>
      <c r="AS109" s="125"/>
      <c r="AT109" s="125"/>
      <c r="AU109" s="125"/>
      <c r="AV109" s="125"/>
    </row>
    <row r="110" spans="1:48">
      <c r="A110" s="470">
        <v>10</v>
      </c>
      <c r="B110" s="468">
        <f>+'Plot (10)'!A$35</f>
        <v>0</v>
      </c>
      <c r="C110" s="474">
        <f>'Plot (10)'!$J$35</f>
        <v>0</v>
      </c>
      <c r="D110" s="468">
        <f>'Plot (10)'!$K$35</f>
        <v>0</v>
      </c>
      <c r="E110" s="474">
        <f>'Plot (10)'!$J$36</f>
        <v>0</v>
      </c>
      <c r="F110" s="468">
        <f>'Plot (10)'!$K$36</f>
        <v>0</v>
      </c>
      <c r="G110" s="474">
        <f>'Plot (10)'!$J$37</f>
        <v>0</v>
      </c>
      <c r="H110" s="468">
        <f>'Plot (10)'!$K$37</f>
        <v>0</v>
      </c>
      <c r="I110" s="474">
        <f>'Plot (10)'!$L$35</f>
        <v>0</v>
      </c>
      <c r="J110" s="468">
        <f>'Plot (10)'!$M$35</f>
        <v>0</v>
      </c>
      <c r="K110" s="474">
        <f>'Plot (10)'!$L$36</f>
        <v>0</v>
      </c>
      <c r="L110" s="468">
        <f>'Plot (10)'!$M$36</f>
        <v>0</v>
      </c>
      <c r="M110" s="474">
        <f>'Plot (10)'!$L$37</f>
        <v>0</v>
      </c>
      <c r="N110" s="468">
        <f>'Plot (10)'!$M$37</f>
        <v>0</v>
      </c>
      <c r="O110" s="474">
        <f>'Plot (10)'!$N$35</f>
        <v>0</v>
      </c>
      <c r="P110" s="468">
        <f>'Plot (10)'!$O$35</f>
        <v>0</v>
      </c>
      <c r="Q110" s="474">
        <f>'Plot (10)'!$N$36</f>
        <v>0</v>
      </c>
      <c r="R110" s="468">
        <f>'Plot (10)'!$O$36</f>
        <v>0</v>
      </c>
      <c r="S110" s="474">
        <f>'Plot (10)'!$N$37</f>
        <v>0</v>
      </c>
      <c r="T110" s="468">
        <f>'Plot (10)'!$O$37</f>
        <v>0</v>
      </c>
      <c r="U110" s="474">
        <f>'Plot (10)'!$P$35</f>
        <v>0</v>
      </c>
      <c r="V110" s="468">
        <f>'Plot (10)'!$Q$35</f>
        <v>0</v>
      </c>
      <c r="W110" s="474">
        <f>'Plot (10)'!$P$36</f>
        <v>0</v>
      </c>
      <c r="X110" s="468">
        <f>'Plot (10)'!$Q$36</f>
        <v>0</v>
      </c>
      <c r="Y110" s="474">
        <f>'Plot (10)'!$P$37</f>
        <v>0</v>
      </c>
      <c r="Z110" s="468">
        <f>'Plot (10)'!$Q$37</f>
        <v>0</v>
      </c>
      <c r="AA110" s="474">
        <f>'Plot (10)'!$R$35</f>
        <v>0</v>
      </c>
      <c r="AB110" s="468">
        <f>'Plot (10)'!$S$35</f>
        <v>0</v>
      </c>
      <c r="AC110" s="474">
        <f>'Plot (10)'!$R$36</f>
        <v>0</v>
      </c>
      <c r="AD110" s="468">
        <f>'Plot (10)'!$S$36</f>
        <v>0</v>
      </c>
      <c r="AE110" s="474">
        <f>'Plot (10)'!$R$37</f>
        <v>0</v>
      </c>
      <c r="AF110" s="468">
        <f>'Plot (10)'!$S$37</f>
        <v>0</v>
      </c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49"/>
      <c r="AS110" s="125"/>
      <c r="AT110" s="125"/>
      <c r="AU110" s="125"/>
      <c r="AV110" s="125"/>
    </row>
    <row r="111" spans="1:48">
      <c r="A111" s="472">
        <v>10</v>
      </c>
      <c r="B111" s="471">
        <f>+'Plot (10)'!A$38</f>
        <v>0</v>
      </c>
      <c r="C111" s="474">
        <f>'Plot (10)'!$J$38</f>
        <v>0</v>
      </c>
      <c r="D111" s="468">
        <f>'Plot (10)'!$K$38</f>
        <v>0</v>
      </c>
      <c r="E111" s="474">
        <f>'Plot (10)'!$J$39</f>
        <v>0</v>
      </c>
      <c r="F111" s="468">
        <f>'Plot (10)'!$K$39</f>
        <v>0</v>
      </c>
      <c r="G111" s="474">
        <f>'Plot (10)'!$J$40</f>
        <v>0</v>
      </c>
      <c r="H111" s="468">
        <f>'Plot (10)'!$K$40</f>
        <v>0</v>
      </c>
      <c r="I111" s="474">
        <f>'Plot (10)'!$L$38</f>
        <v>0</v>
      </c>
      <c r="J111" s="468">
        <f>'Plot (10)'!$M$38</f>
        <v>0</v>
      </c>
      <c r="K111" s="474">
        <f>'Plot (10)'!$L$39</f>
        <v>0</v>
      </c>
      <c r="L111" s="468">
        <f>'Plot (10)'!$M$39</f>
        <v>0</v>
      </c>
      <c r="M111" s="474">
        <f>'Plot (10)'!$L$40</f>
        <v>0</v>
      </c>
      <c r="N111" s="468">
        <f>'Plot (10)'!$M$40</f>
        <v>0</v>
      </c>
      <c r="O111" s="474">
        <f>'Plot (10)'!$N$38</f>
        <v>0</v>
      </c>
      <c r="P111" s="468">
        <f>'Plot (10)'!$O$38</f>
        <v>0</v>
      </c>
      <c r="Q111" s="474">
        <f>'Plot (10)'!$N$39</f>
        <v>0</v>
      </c>
      <c r="R111" s="468">
        <f>'Plot (10)'!$O$39</f>
        <v>0</v>
      </c>
      <c r="S111" s="474">
        <f>'Plot (10)'!$N$40</f>
        <v>0</v>
      </c>
      <c r="T111" s="468">
        <f>'Plot (10)'!$O$40</f>
        <v>0</v>
      </c>
      <c r="U111" s="474">
        <f>'Plot (10)'!$P$38</f>
        <v>0</v>
      </c>
      <c r="V111" s="468">
        <f>'Plot (10)'!$Q$38</f>
        <v>0</v>
      </c>
      <c r="W111" s="474">
        <f>'Plot (10)'!$P$39</f>
        <v>0</v>
      </c>
      <c r="X111" s="468">
        <f>'Plot (10)'!$Q$39</f>
        <v>0</v>
      </c>
      <c r="Y111" s="474">
        <f>'Plot (10)'!$P$40</f>
        <v>0</v>
      </c>
      <c r="Z111" s="468">
        <f>'Plot (10)'!$Q$40</f>
        <v>0</v>
      </c>
      <c r="AA111" s="474">
        <f>'Plot (10)'!$R$38</f>
        <v>0</v>
      </c>
      <c r="AB111" s="468">
        <f>'Plot (10)'!$S$38</f>
        <v>0</v>
      </c>
      <c r="AC111" s="474">
        <f>'Plot (10)'!$R$39</f>
        <v>0</v>
      </c>
      <c r="AD111" s="468">
        <f>'Plot (10)'!$S$39</f>
        <v>0</v>
      </c>
      <c r="AE111" s="474">
        <f>'Plot (10)'!$R$40</f>
        <v>0</v>
      </c>
      <c r="AF111" s="468">
        <f>'Plot (10)'!$S$40</f>
        <v>0</v>
      </c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49"/>
      <c r="AS111" s="125"/>
      <c r="AT111" s="125"/>
      <c r="AU111" s="125"/>
      <c r="AV111" s="125"/>
    </row>
    <row r="112" spans="1:48">
      <c r="A112" s="496"/>
      <c r="B112" s="149"/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49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49"/>
      <c r="AS112" s="125"/>
      <c r="AT112" s="125"/>
      <c r="AU112" s="125"/>
      <c r="AV112" s="125"/>
    </row>
    <row r="113" spans="1:48" ht="30">
      <c r="A113" s="687" t="s">
        <v>482</v>
      </c>
      <c r="B113" s="688"/>
      <c r="C113" s="24" t="s">
        <v>485</v>
      </c>
      <c r="D113" s="23" t="s">
        <v>486</v>
      </c>
      <c r="E113" s="24" t="s">
        <v>487</v>
      </c>
      <c r="F113" s="23" t="s">
        <v>488</v>
      </c>
      <c r="G113" s="24" t="s">
        <v>489</v>
      </c>
      <c r="H113" s="23" t="s">
        <v>490</v>
      </c>
      <c r="I113" s="24" t="s">
        <v>485</v>
      </c>
      <c r="J113" s="23" t="s">
        <v>486</v>
      </c>
      <c r="K113" s="24" t="s">
        <v>487</v>
      </c>
      <c r="L113" s="23" t="s">
        <v>488</v>
      </c>
      <c r="M113" s="24" t="s">
        <v>489</v>
      </c>
      <c r="N113" s="23" t="s">
        <v>490</v>
      </c>
      <c r="O113" s="24" t="s">
        <v>485</v>
      </c>
      <c r="P113" s="23" t="s">
        <v>486</v>
      </c>
      <c r="Q113" s="24" t="s">
        <v>487</v>
      </c>
      <c r="R113" s="23" t="s">
        <v>488</v>
      </c>
      <c r="S113" s="24" t="s">
        <v>489</v>
      </c>
      <c r="T113" s="23" t="s">
        <v>490</v>
      </c>
      <c r="U113" s="24" t="s">
        <v>485</v>
      </c>
      <c r="V113" s="23" t="s">
        <v>486</v>
      </c>
      <c r="W113" s="24" t="s">
        <v>487</v>
      </c>
      <c r="X113" s="23" t="s">
        <v>488</v>
      </c>
      <c r="Y113" s="24" t="s">
        <v>489</v>
      </c>
      <c r="Z113" s="23" t="s">
        <v>490</v>
      </c>
      <c r="AA113" s="24" t="s">
        <v>485</v>
      </c>
      <c r="AB113" s="23" t="s">
        <v>486</v>
      </c>
      <c r="AC113" s="24" t="s">
        <v>487</v>
      </c>
      <c r="AD113" s="23" t="s">
        <v>488</v>
      </c>
      <c r="AE113" s="24" t="s">
        <v>489</v>
      </c>
      <c r="AF113" s="23" t="s">
        <v>490</v>
      </c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49"/>
      <c r="AS113" s="125"/>
      <c r="AT113" s="125"/>
      <c r="AU113" s="125"/>
      <c r="AV113" s="125"/>
    </row>
    <row r="114" spans="1:48">
      <c r="A114" s="689"/>
      <c r="B114" s="690"/>
      <c r="C114" s="17">
        <f>+SUM(C102:C111)+SUM(C91:C100)+SUM(C80:C89)+SUM(C69:C78)+SUM(C58:C67)+SUM(C47:C56)+SUM(C36:C45)+SUM(C25:C34)+SUM(C14:C23)+SUM(C3:C12)</f>
        <v>0</v>
      </c>
      <c r="D114" s="17">
        <f t="shared" ref="D114:AE114" si="55">+SUM(D102:D111)+SUM(D91:D100)+SUM(D80:D89)+SUM(D69:D78)+SUM(D58:D67)+SUM(D47:D56)+SUM(D36:D45)+SUM(D25:D34)+SUM(D14:D23)+SUM(D3:D12)</f>
        <v>0</v>
      </c>
      <c r="E114" s="17">
        <f t="shared" si="55"/>
        <v>0</v>
      </c>
      <c r="F114" s="17">
        <f t="shared" si="55"/>
        <v>0</v>
      </c>
      <c r="G114" s="17">
        <f t="shared" si="55"/>
        <v>0</v>
      </c>
      <c r="H114" s="17">
        <f t="shared" si="55"/>
        <v>0</v>
      </c>
      <c r="I114" s="17">
        <f t="shared" si="55"/>
        <v>0</v>
      </c>
      <c r="J114" s="17">
        <f t="shared" si="55"/>
        <v>0</v>
      </c>
      <c r="K114" s="17">
        <f t="shared" si="55"/>
        <v>0</v>
      </c>
      <c r="L114" s="17">
        <f t="shared" si="55"/>
        <v>0</v>
      </c>
      <c r="M114" s="17">
        <f t="shared" si="55"/>
        <v>0</v>
      </c>
      <c r="N114" s="17">
        <f t="shared" si="55"/>
        <v>0</v>
      </c>
      <c r="O114" s="17">
        <f t="shared" si="55"/>
        <v>0</v>
      </c>
      <c r="P114" s="17">
        <f t="shared" si="55"/>
        <v>0</v>
      </c>
      <c r="Q114" s="17">
        <f t="shared" si="55"/>
        <v>0</v>
      </c>
      <c r="R114" s="17">
        <f t="shared" si="55"/>
        <v>0</v>
      </c>
      <c r="S114" s="17">
        <f t="shared" si="55"/>
        <v>0</v>
      </c>
      <c r="T114" s="17">
        <f t="shared" si="55"/>
        <v>0</v>
      </c>
      <c r="U114" s="17">
        <f t="shared" si="55"/>
        <v>0</v>
      </c>
      <c r="V114" s="17">
        <f t="shared" si="55"/>
        <v>0</v>
      </c>
      <c r="W114" s="17">
        <f t="shared" si="55"/>
        <v>0</v>
      </c>
      <c r="X114" s="17">
        <f t="shared" si="55"/>
        <v>0</v>
      </c>
      <c r="Y114" s="17">
        <f t="shared" si="55"/>
        <v>0</v>
      </c>
      <c r="Z114" s="17">
        <f>+SUM(Z102:Z111)+SUM(Z91:Z100)+SUM(Z80:Z89)+SUM(Z69:Z78)+SUM(Z58:Z67)+SUM(Z47:Z56)+SUM(Z36:Z45)+SUM(Z25:Z34)+SUM(Z14:Z23)+SUM(Z3:Z12)</f>
        <v>0</v>
      </c>
      <c r="AA114" s="17">
        <f t="shared" si="55"/>
        <v>0</v>
      </c>
      <c r="AB114" s="17">
        <f t="shared" si="55"/>
        <v>0</v>
      </c>
      <c r="AC114" s="17">
        <f t="shared" si="55"/>
        <v>0</v>
      </c>
      <c r="AD114" s="17">
        <f t="shared" si="55"/>
        <v>0</v>
      </c>
      <c r="AE114" s="17">
        <f t="shared" si="55"/>
        <v>0</v>
      </c>
      <c r="AF114" s="17">
        <f>+SUM(AF102:AF111)+SUM(AF91:AF100)+SUM(AF80:AF89)+SUM(AF69:AF78)+SUM(AF58:AF67)+SUM(AF47:AF56)+SUM(AF36:AF45)+SUM(AF25:AF34)+SUM(AF14:AF23)+SUM(AF3:AF12)</f>
        <v>0</v>
      </c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49"/>
      <c r="AS114" s="125"/>
      <c r="AT114" s="125"/>
      <c r="AU114" s="125"/>
      <c r="AV114" s="125"/>
    </row>
    <row r="115" spans="1:48">
      <c r="A115" s="687" t="s">
        <v>483</v>
      </c>
      <c r="B115" s="688"/>
      <c r="C115" s="18" t="s">
        <v>9</v>
      </c>
      <c r="D115" s="19" t="s">
        <v>10</v>
      </c>
      <c r="E115" s="495"/>
      <c r="F115" s="495"/>
      <c r="G115" s="495"/>
      <c r="H115" s="495"/>
      <c r="I115" s="125"/>
      <c r="J115" s="125"/>
      <c r="K115" s="125"/>
      <c r="L115" s="125"/>
      <c r="M115" s="125"/>
      <c r="N115" s="125"/>
      <c r="O115" s="125"/>
      <c r="P115" s="125"/>
      <c r="Q115" s="125"/>
      <c r="R115" s="125"/>
      <c r="S115" s="125"/>
      <c r="T115" s="125"/>
      <c r="U115" s="125"/>
      <c r="V115" s="125"/>
      <c r="W115" s="125"/>
      <c r="X115" s="125"/>
      <c r="Y115" s="125"/>
      <c r="Z115" s="125"/>
      <c r="AA115" s="125"/>
      <c r="AB115" s="125"/>
      <c r="AC115" s="125"/>
      <c r="AD115" s="125"/>
      <c r="AE115" s="125"/>
      <c r="AF115" s="125"/>
      <c r="AH115" s="150"/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49"/>
      <c r="AS115" s="125"/>
      <c r="AT115" s="125"/>
      <c r="AU115" s="125"/>
      <c r="AV115" s="125"/>
    </row>
    <row r="116" spans="1:48">
      <c r="A116" s="689"/>
      <c r="B116" s="690"/>
      <c r="C116" s="17">
        <f>+C114+E114+G114+I114+K114+M114+O114+Q114+S114+U114+W114+Y114+AA114+AC114+AE114</f>
        <v>0</v>
      </c>
      <c r="D116" s="16">
        <f>+D114+F114+H114+J114+L114+N114+P114+R114+T114+V114+X114+Z114+AB114+AD114+AF114</f>
        <v>0</v>
      </c>
      <c r="E116" s="150"/>
      <c r="F116" s="150"/>
      <c r="G116" s="150"/>
      <c r="H116" s="150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H116" s="150"/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49"/>
      <c r="AS116" s="125"/>
      <c r="AT116" s="125"/>
      <c r="AU116" s="125"/>
      <c r="AV116" s="125"/>
    </row>
    <row r="117" spans="1:48" s="125" customFormat="1"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49"/>
    </row>
    <row r="118" spans="1:48" s="125" customFormat="1"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49"/>
    </row>
    <row r="119" spans="1:48" s="125" customFormat="1">
      <c r="AH119" s="150"/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49"/>
    </row>
    <row r="120" spans="1:48" s="125" customFormat="1">
      <c r="AH120" s="150"/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49"/>
    </row>
    <row r="121" spans="1:48" s="125" customFormat="1">
      <c r="AH121" s="150"/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49"/>
    </row>
    <row r="122" spans="1:48" s="125" customFormat="1"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49"/>
    </row>
    <row r="123" spans="1:48" s="125" customFormat="1"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49"/>
    </row>
    <row r="124" spans="1:48" s="125" customFormat="1"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49"/>
    </row>
    <row r="125" spans="1:48" s="125" customFormat="1">
      <c r="AR125" s="149"/>
    </row>
    <row r="126" spans="1:48" s="125" customFormat="1">
      <c r="AR126" s="149"/>
    </row>
    <row r="127" spans="1:48" s="125" customFormat="1">
      <c r="AR127" s="149"/>
    </row>
    <row r="128" spans="1:48" s="125" customFormat="1">
      <c r="AR128" s="149"/>
    </row>
    <row r="129" spans="44:44" s="125" customFormat="1">
      <c r="AR129" s="149"/>
    </row>
    <row r="130" spans="44:44" s="125" customFormat="1">
      <c r="AR130" s="149"/>
    </row>
    <row r="131" spans="44:44" s="125" customFormat="1">
      <c r="AR131" s="149"/>
    </row>
    <row r="132" spans="44:44" s="125" customFormat="1">
      <c r="AR132" s="149"/>
    </row>
    <row r="133" spans="44:44" s="125" customFormat="1">
      <c r="AR133" s="149"/>
    </row>
    <row r="134" spans="44:44" s="125" customFormat="1">
      <c r="AR134" s="149"/>
    </row>
    <row r="135" spans="44:44" s="125" customFormat="1">
      <c r="AR135" s="149"/>
    </row>
    <row r="136" spans="44:44" s="125" customFormat="1">
      <c r="AR136" s="149"/>
    </row>
    <row r="137" spans="44:44" s="125" customFormat="1">
      <c r="AR137" s="149"/>
    </row>
    <row r="138" spans="44:44" s="125" customFormat="1">
      <c r="AR138" s="149"/>
    </row>
    <row r="139" spans="44:44" s="125" customFormat="1">
      <c r="AR139" s="149"/>
    </row>
    <row r="140" spans="44:44" s="125" customFormat="1">
      <c r="AR140" s="149"/>
    </row>
    <row r="141" spans="44:44" s="125" customFormat="1">
      <c r="AR141" s="149"/>
    </row>
    <row r="142" spans="44:44" s="125" customFormat="1">
      <c r="AR142" s="149"/>
    </row>
    <row r="143" spans="44:44" s="125" customFormat="1">
      <c r="AR143" s="149"/>
    </row>
    <row r="144" spans="44:44" s="125" customFormat="1">
      <c r="AR144" s="149"/>
    </row>
    <row r="145" spans="44:44" s="125" customFormat="1">
      <c r="AR145" s="149"/>
    </row>
    <row r="146" spans="44:44" s="125" customFormat="1">
      <c r="AR146" s="149"/>
    </row>
    <row r="147" spans="44:44" s="125" customFormat="1">
      <c r="AR147" s="149"/>
    </row>
    <row r="148" spans="44:44" s="125" customFormat="1">
      <c r="AR148" s="149"/>
    </row>
    <row r="149" spans="44:44" s="125" customFormat="1">
      <c r="AR149" s="149"/>
    </row>
    <row r="150" spans="44:44" s="125" customFormat="1">
      <c r="AR150" s="149"/>
    </row>
    <row r="151" spans="44:44" s="125" customFormat="1">
      <c r="AR151" s="149"/>
    </row>
    <row r="152" spans="44:44" s="125" customFormat="1">
      <c r="AR152" s="149"/>
    </row>
    <row r="153" spans="44:44" s="125" customFormat="1">
      <c r="AR153" s="149"/>
    </row>
    <row r="154" spans="44:44" s="125" customFormat="1">
      <c r="AR154" s="149"/>
    </row>
    <row r="155" spans="44:44" s="125" customFormat="1">
      <c r="AR155" s="149"/>
    </row>
    <row r="156" spans="44:44" s="125" customFormat="1">
      <c r="AR156" s="149"/>
    </row>
    <row r="157" spans="44:44" s="125" customFormat="1">
      <c r="AR157" s="149"/>
    </row>
    <row r="158" spans="44:44" s="125" customFormat="1">
      <c r="AR158" s="149"/>
    </row>
    <row r="159" spans="44:44" s="125" customFormat="1">
      <c r="AR159" s="149"/>
    </row>
    <row r="160" spans="44:44" s="125" customFormat="1">
      <c r="AR160" s="149"/>
    </row>
    <row r="161" spans="44:44" s="125" customFormat="1">
      <c r="AR161" s="149"/>
    </row>
    <row r="162" spans="44:44" s="125" customFormat="1">
      <c r="AR162" s="149"/>
    </row>
    <row r="163" spans="44:44" s="125" customFormat="1">
      <c r="AR163" s="149"/>
    </row>
    <row r="164" spans="44:44" s="125" customFormat="1">
      <c r="AR164" s="149"/>
    </row>
    <row r="165" spans="44:44" s="125" customFormat="1">
      <c r="AR165" s="149"/>
    </row>
    <row r="166" spans="44:44" s="125" customFormat="1">
      <c r="AR166" s="149"/>
    </row>
    <row r="167" spans="44:44" s="125" customFormat="1">
      <c r="AR167" s="149"/>
    </row>
    <row r="168" spans="44:44" s="125" customFormat="1">
      <c r="AR168" s="149"/>
    </row>
    <row r="169" spans="44:44" s="125" customFormat="1">
      <c r="AR169" s="149"/>
    </row>
    <row r="170" spans="44:44" s="125" customFormat="1">
      <c r="AR170" s="149"/>
    </row>
    <row r="171" spans="44:44" s="125" customFormat="1">
      <c r="AR171" s="149"/>
    </row>
    <row r="172" spans="44:44" s="125" customFormat="1">
      <c r="AR172" s="149"/>
    </row>
    <row r="173" spans="44:44" s="125" customFormat="1">
      <c r="AR173" s="149"/>
    </row>
    <row r="174" spans="44:44" s="125" customFormat="1">
      <c r="AR174" s="149"/>
    </row>
    <row r="175" spans="44:44" s="125" customFormat="1">
      <c r="AR175" s="149"/>
    </row>
    <row r="176" spans="44:44" s="125" customFormat="1">
      <c r="AR176" s="149"/>
    </row>
    <row r="177" spans="44:44" s="125" customFormat="1">
      <c r="AR177" s="149"/>
    </row>
    <row r="178" spans="44:44" s="125" customFormat="1">
      <c r="AR178" s="149"/>
    </row>
    <row r="179" spans="44:44" s="125" customFormat="1">
      <c r="AR179" s="149"/>
    </row>
    <row r="180" spans="44:44" s="125" customFormat="1">
      <c r="AR180" s="149"/>
    </row>
    <row r="181" spans="44:44" s="125" customFormat="1">
      <c r="AR181" s="149"/>
    </row>
    <row r="182" spans="44:44" s="125" customFormat="1">
      <c r="AR182" s="149"/>
    </row>
    <row r="183" spans="44:44" s="125" customFormat="1">
      <c r="AR183" s="149"/>
    </row>
    <row r="184" spans="44:44" s="125" customFormat="1">
      <c r="AR184" s="149"/>
    </row>
    <row r="185" spans="44:44" s="125" customFormat="1">
      <c r="AR185" s="149"/>
    </row>
    <row r="186" spans="44:44" s="125" customFormat="1">
      <c r="AR186" s="149"/>
    </row>
    <row r="187" spans="44:44" s="125" customFormat="1">
      <c r="AR187" s="149"/>
    </row>
    <row r="188" spans="44:44" s="125" customFormat="1">
      <c r="AR188" s="149"/>
    </row>
    <row r="189" spans="44:44" s="125" customFormat="1">
      <c r="AR189" s="149"/>
    </row>
    <row r="190" spans="44:44" s="125" customFormat="1">
      <c r="AR190" s="149"/>
    </row>
    <row r="191" spans="44:44" s="125" customFormat="1">
      <c r="AR191" s="149"/>
    </row>
    <row r="192" spans="44:44" s="125" customFormat="1">
      <c r="AR192" s="149"/>
    </row>
    <row r="193" spans="44:44" s="125" customFormat="1">
      <c r="AR193" s="149"/>
    </row>
    <row r="194" spans="44:44" s="125" customFormat="1">
      <c r="AR194" s="149"/>
    </row>
    <row r="195" spans="44:44" s="125" customFormat="1">
      <c r="AR195" s="149"/>
    </row>
    <row r="196" spans="44:44" s="125" customFormat="1">
      <c r="AR196" s="149"/>
    </row>
    <row r="197" spans="44:44" s="125" customFormat="1">
      <c r="AR197" s="149"/>
    </row>
    <row r="198" spans="44:44" s="125" customFormat="1">
      <c r="AR198" s="149"/>
    </row>
    <row r="199" spans="44:44" s="125" customFormat="1">
      <c r="AR199" s="149"/>
    </row>
    <row r="200" spans="44:44" s="125" customFormat="1">
      <c r="AR200" s="149"/>
    </row>
    <row r="201" spans="44:44" s="125" customFormat="1">
      <c r="AR201" s="149"/>
    </row>
    <row r="202" spans="44:44" s="125" customFormat="1">
      <c r="AR202" s="149"/>
    </row>
    <row r="203" spans="44:44" s="125" customFormat="1">
      <c r="AR203" s="149"/>
    </row>
    <row r="204" spans="44:44" s="125" customFormat="1">
      <c r="AR204" s="149"/>
    </row>
    <row r="205" spans="44:44" s="125" customFormat="1">
      <c r="AR205" s="149"/>
    </row>
    <row r="206" spans="44:44" s="125" customFormat="1">
      <c r="AR206" s="149"/>
    </row>
    <row r="207" spans="44:44" s="125" customFormat="1">
      <c r="AR207" s="149"/>
    </row>
    <row r="208" spans="44:44" s="125" customFormat="1">
      <c r="AR208" s="149"/>
    </row>
    <row r="209" spans="44:44" s="125" customFormat="1">
      <c r="AR209" s="149"/>
    </row>
    <row r="210" spans="44:44" s="125" customFormat="1">
      <c r="AR210" s="149"/>
    </row>
    <row r="211" spans="44:44" s="125" customFormat="1">
      <c r="AR211" s="149"/>
    </row>
    <row r="212" spans="44:44" s="125" customFormat="1">
      <c r="AR212" s="149"/>
    </row>
    <row r="213" spans="44:44" s="125" customFormat="1">
      <c r="AR213" s="149"/>
    </row>
    <row r="214" spans="44:44" s="125" customFormat="1">
      <c r="AR214" s="149"/>
    </row>
    <row r="215" spans="44:44" s="125" customFormat="1">
      <c r="AR215" s="149"/>
    </row>
    <row r="216" spans="44:44" s="125" customFormat="1">
      <c r="AR216" s="149"/>
    </row>
    <row r="217" spans="44:44" s="125" customFormat="1">
      <c r="AR217" s="149"/>
    </row>
    <row r="218" spans="44:44" s="125" customFormat="1">
      <c r="AR218" s="149"/>
    </row>
    <row r="219" spans="44:44" s="125" customFormat="1">
      <c r="AR219" s="149"/>
    </row>
    <row r="220" spans="44:44" s="125" customFormat="1">
      <c r="AR220" s="149"/>
    </row>
    <row r="221" spans="44:44" s="125" customFormat="1">
      <c r="AR221" s="149"/>
    </row>
    <row r="222" spans="44:44" s="125" customFormat="1">
      <c r="AR222" s="149"/>
    </row>
    <row r="223" spans="44:44" s="125" customFormat="1">
      <c r="AR223" s="149"/>
    </row>
    <row r="224" spans="44:44" s="125" customFormat="1">
      <c r="AR224" s="149"/>
    </row>
    <row r="225" spans="44:44" s="125" customFormat="1">
      <c r="AR225" s="149"/>
    </row>
    <row r="226" spans="44:44" s="125" customFormat="1">
      <c r="AR226" s="149"/>
    </row>
    <row r="227" spans="44:44" s="125" customFormat="1">
      <c r="AR227" s="149"/>
    </row>
    <row r="228" spans="44:44" s="125" customFormat="1">
      <c r="AR228" s="149"/>
    </row>
    <row r="229" spans="44:44" s="125" customFormat="1">
      <c r="AR229" s="149"/>
    </row>
    <row r="230" spans="44:44" s="125" customFormat="1">
      <c r="AR230" s="149"/>
    </row>
    <row r="231" spans="44:44" s="125" customFormat="1">
      <c r="AR231" s="149"/>
    </row>
    <row r="232" spans="44:44" s="125" customFormat="1">
      <c r="AR232" s="149"/>
    </row>
    <row r="233" spans="44:44" s="125" customFormat="1">
      <c r="AR233" s="149"/>
    </row>
    <row r="234" spans="44:44" s="125" customFormat="1">
      <c r="AR234" s="149"/>
    </row>
    <row r="235" spans="44:44" s="125" customFormat="1">
      <c r="AR235" s="149"/>
    </row>
    <row r="236" spans="44:44" s="125" customFormat="1">
      <c r="AR236" s="149"/>
    </row>
    <row r="237" spans="44:44" s="125" customFormat="1">
      <c r="AR237" s="149"/>
    </row>
    <row r="238" spans="44:44" s="125" customFormat="1">
      <c r="AR238" s="149"/>
    </row>
    <row r="239" spans="44:44" s="125" customFormat="1">
      <c r="AR239" s="149"/>
    </row>
    <row r="240" spans="44:44" s="125" customFormat="1">
      <c r="AR240" s="149"/>
    </row>
    <row r="241" spans="44:44" s="125" customFormat="1">
      <c r="AR241" s="149"/>
    </row>
    <row r="242" spans="44:44" s="125" customFormat="1">
      <c r="AR242" s="149"/>
    </row>
    <row r="243" spans="44:44" s="125" customFormat="1">
      <c r="AR243" s="149"/>
    </row>
    <row r="244" spans="44:44" s="125" customFormat="1">
      <c r="AR244" s="149"/>
    </row>
    <row r="245" spans="44:44" s="125" customFormat="1">
      <c r="AR245" s="149"/>
    </row>
    <row r="246" spans="44:44" s="125" customFormat="1">
      <c r="AR246" s="149"/>
    </row>
    <row r="247" spans="44:44" s="125" customFormat="1">
      <c r="AR247" s="149"/>
    </row>
    <row r="248" spans="44:44" s="125" customFormat="1">
      <c r="AR248" s="149"/>
    </row>
    <row r="249" spans="44:44" s="125" customFormat="1">
      <c r="AR249" s="149"/>
    </row>
    <row r="250" spans="44:44" s="125" customFormat="1">
      <c r="AR250" s="149"/>
    </row>
    <row r="251" spans="44:44" s="125" customFormat="1">
      <c r="AR251" s="149"/>
    </row>
    <row r="252" spans="44:44" s="125" customFormat="1">
      <c r="AR252" s="149"/>
    </row>
    <row r="253" spans="44:44" s="125" customFormat="1">
      <c r="AR253" s="149"/>
    </row>
    <row r="254" spans="44:44" s="125" customFormat="1">
      <c r="AR254" s="149"/>
    </row>
    <row r="255" spans="44:44" s="125" customFormat="1">
      <c r="AR255" s="149"/>
    </row>
    <row r="256" spans="44:44" s="125" customFormat="1">
      <c r="AR256" s="149"/>
    </row>
    <row r="257" spans="44:44" s="125" customFormat="1">
      <c r="AR257" s="149"/>
    </row>
    <row r="258" spans="44:44" s="125" customFormat="1">
      <c r="AR258" s="149"/>
    </row>
    <row r="259" spans="44:44" s="125" customFormat="1">
      <c r="AR259" s="149"/>
    </row>
    <row r="260" spans="44:44" s="125" customFormat="1">
      <c r="AR260" s="149"/>
    </row>
    <row r="261" spans="44:44" s="125" customFormat="1">
      <c r="AR261" s="149"/>
    </row>
    <row r="262" spans="44:44" s="125" customFormat="1">
      <c r="AR262" s="149"/>
    </row>
    <row r="263" spans="44:44" s="125" customFormat="1">
      <c r="AR263" s="149"/>
    </row>
    <row r="264" spans="44:44" s="125" customFormat="1">
      <c r="AR264" s="149"/>
    </row>
    <row r="265" spans="44:44" s="125" customFormat="1">
      <c r="AR265" s="149"/>
    </row>
    <row r="266" spans="44:44" s="125" customFormat="1">
      <c r="AR266" s="149"/>
    </row>
    <row r="267" spans="44:44" s="125" customFormat="1">
      <c r="AR267" s="149"/>
    </row>
    <row r="268" spans="44:44" s="125" customFormat="1">
      <c r="AR268" s="149"/>
    </row>
    <row r="269" spans="44:44" s="125" customFormat="1">
      <c r="AR269" s="149"/>
    </row>
    <row r="270" spans="44:44" s="125" customFormat="1">
      <c r="AR270" s="149"/>
    </row>
    <row r="271" spans="44:44" s="125" customFormat="1">
      <c r="AR271" s="149"/>
    </row>
    <row r="272" spans="44:44" s="125" customFormat="1">
      <c r="AR272" s="149"/>
    </row>
    <row r="273" spans="44:44" s="125" customFormat="1">
      <c r="AR273" s="149"/>
    </row>
    <row r="274" spans="44:44" s="125" customFormat="1">
      <c r="AR274" s="149"/>
    </row>
    <row r="275" spans="44:44" s="125" customFormat="1">
      <c r="AR275" s="149"/>
    </row>
    <row r="276" spans="44:44" s="125" customFormat="1">
      <c r="AR276" s="149"/>
    </row>
    <row r="277" spans="44:44" s="125" customFormat="1">
      <c r="AR277" s="149"/>
    </row>
    <row r="278" spans="44:44" s="125" customFormat="1">
      <c r="AR278" s="149"/>
    </row>
    <row r="279" spans="44:44" s="125" customFormat="1">
      <c r="AR279" s="149"/>
    </row>
    <row r="280" spans="44:44" s="125" customFormat="1">
      <c r="AR280" s="149"/>
    </row>
    <row r="281" spans="44:44" s="125" customFormat="1">
      <c r="AR281" s="149"/>
    </row>
    <row r="282" spans="44:44" s="125" customFormat="1">
      <c r="AR282" s="149"/>
    </row>
    <row r="283" spans="44:44" s="125" customFormat="1">
      <c r="AR283" s="149"/>
    </row>
    <row r="284" spans="44:44" s="125" customFormat="1">
      <c r="AR284" s="149"/>
    </row>
    <row r="285" spans="44:44" s="125" customFormat="1">
      <c r="AR285" s="149"/>
    </row>
    <row r="286" spans="44:44" s="125" customFormat="1">
      <c r="AR286" s="149"/>
    </row>
    <row r="287" spans="44:44" s="125" customFormat="1">
      <c r="AR287" s="149"/>
    </row>
    <row r="288" spans="44:44" s="125" customFormat="1">
      <c r="AR288" s="149"/>
    </row>
    <row r="289" spans="44:44" s="125" customFormat="1">
      <c r="AR289" s="149"/>
    </row>
    <row r="290" spans="44:44" s="125" customFormat="1">
      <c r="AR290" s="149"/>
    </row>
    <row r="291" spans="44:44" s="125" customFormat="1">
      <c r="AR291" s="149"/>
    </row>
    <row r="292" spans="44:44" s="125" customFormat="1">
      <c r="AR292" s="149"/>
    </row>
    <row r="293" spans="44:44" s="125" customFormat="1">
      <c r="AR293" s="149"/>
    </row>
    <row r="294" spans="44:44" s="125" customFormat="1">
      <c r="AR294" s="149"/>
    </row>
    <row r="295" spans="44:44" s="125" customFormat="1">
      <c r="AR295" s="149"/>
    </row>
    <row r="296" spans="44:44" s="125" customFormat="1">
      <c r="AR296" s="149"/>
    </row>
    <row r="297" spans="44:44" s="125" customFormat="1">
      <c r="AR297" s="149"/>
    </row>
    <row r="298" spans="44:44" s="125" customFormat="1">
      <c r="AR298" s="149"/>
    </row>
    <row r="299" spans="44:44" s="125" customFormat="1">
      <c r="AR299" s="149"/>
    </row>
    <row r="300" spans="44:44" s="125" customFormat="1">
      <c r="AR300" s="149"/>
    </row>
    <row r="301" spans="44:44" s="125" customFormat="1">
      <c r="AR301" s="149"/>
    </row>
    <row r="302" spans="44:44" s="125" customFormat="1">
      <c r="AR302" s="149"/>
    </row>
    <row r="303" spans="44:44" s="125" customFormat="1">
      <c r="AR303" s="149"/>
    </row>
    <row r="304" spans="44:44" s="125" customFormat="1">
      <c r="AR304" s="149"/>
    </row>
    <row r="305" spans="44:44" s="125" customFormat="1">
      <c r="AR305" s="149"/>
    </row>
    <row r="306" spans="44:44" s="125" customFormat="1">
      <c r="AR306" s="149"/>
    </row>
    <row r="307" spans="44:44" s="125" customFormat="1">
      <c r="AR307" s="149"/>
    </row>
    <row r="308" spans="44:44" s="125" customFormat="1">
      <c r="AR308" s="149"/>
    </row>
    <row r="309" spans="44:44" s="125" customFormat="1">
      <c r="AR309" s="149"/>
    </row>
    <row r="310" spans="44:44" s="125" customFormat="1">
      <c r="AR310" s="149"/>
    </row>
    <row r="311" spans="44:44" s="125" customFormat="1">
      <c r="AR311" s="149"/>
    </row>
    <row r="312" spans="44:44" s="125" customFormat="1">
      <c r="AR312" s="149"/>
    </row>
    <row r="313" spans="44:44" s="125" customFormat="1">
      <c r="AR313" s="149"/>
    </row>
    <row r="314" spans="44:44" s="125" customFormat="1">
      <c r="AR314" s="149"/>
    </row>
    <row r="315" spans="44:44" s="125" customFormat="1">
      <c r="AR315" s="149"/>
    </row>
    <row r="316" spans="44:44" s="125" customFormat="1">
      <c r="AR316" s="149"/>
    </row>
    <row r="317" spans="44:44" s="125" customFormat="1">
      <c r="AR317" s="149"/>
    </row>
    <row r="318" spans="44:44" s="125" customFormat="1">
      <c r="AR318" s="149"/>
    </row>
    <row r="319" spans="44:44" s="125" customFormat="1">
      <c r="AR319" s="149"/>
    </row>
    <row r="320" spans="44:44" s="125" customFormat="1">
      <c r="AR320" s="149"/>
    </row>
    <row r="321" spans="44:44" s="125" customFormat="1">
      <c r="AR321" s="149"/>
    </row>
    <row r="322" spans="44:44" s="125" customFormat="1">
      <c r="AR322" s="149"/>
    </row>
    <row r="323" spans="44:44" s="125" customFormat="1">
      <c r="AR323" s="149"/>
    </row>
    <row r="324" spans="44:44" s="125" customFormat="1">
      <c r="AR324" s="149"/>
    </row>
    <row r="325" spans="44:44" s="125" customFormat="1">
      <c r="AR325" s="149"/>
    </row>
    <row r="326" spans="44:44" s="125" customFormat="1">
      <c r="AR326" s="149"/>
    </row>
    <row r="327" spans="44:44" s="125" customFormat="1">
      <c r="AR327" s="149"/>
    </row>
    <row r="328" spans="44:44" s="125" customFormat="1">
      <c r="AR328" s="149"/>
    </row>
    <row r="329" spans="44:44" s="125" customFormat="1">
      <c r="AR329" s="149"/>
    </row>
    <row r="330" spans="44:44" s="125" customFormat="1">
      <c r="AR330" s="149"/>
    </row>
    <row r="331" spans="44:44" s="125" customFormat="1">
      <c r="AR331" s="149"/>
    </row>
    <row r="332" spans="44:44" s="125" customFormat="1">
      <c r="AR332" s="149"/>
    </row>
    <row r="333" spans="44:44" s="125" customFormat="1">
      <c r="AR333" s="149"/>
    </row>
    <row r="334" spans="44:44" s="125" customFormat="1">
      <c r="AR334" s="149"/>
    </row>
    <row r="335" spans="44:44" s="125" customFormat="1">
      <c r="AR335" s="149"/>
    </row>
    <row r="336" spans="44:44" s="125" customFormat="1">
      <c r="AR336" s="149"/>
    </row>
    <row r="337" spans="44:44" s="125" customFormat="1">
      <c r="AR337" s="149"/>
    </row>
    <row r="338" spans="44:44" s="125" customFormat="1">
      <c r="AR338" s="149"/>
    </row>
    <row r="339" spans="44:44" s="125" customFormat="1">
      <c r="AR339" s="149"/>
    </row>
    <row r="340" spans="44:44" s="125" customFormat="1">
      <c r="AR340" s="149"/>
    </row>
    <row r="341" spans="44:44" s="125" customFormat="1">
      <c r="AR341" s="149"/>
    </row>
    <row r="342" spans="44:44" s="125" customFormat="1">
      <c r="AR342" s="149"/>
    </row>
    <row r="343" spans="44:44" s="125" customFormat="1">
      <c r="AR343" s="149"/>
    </row>
    <row r="344" spans="44:44" s="125" customFormat="1">
      <c r="AR344" s="149"/>
    </row>
    <row r="345" spans="44:44" s="125" customFormat="1">
      <c r="AR345" s="149"/>
    </row>
    <row r="346" spans="44:44" s="125" customFormat="1">
      <c r="AR346" s="149"/>
    </row>
    <row r="347" spans="44:44" s="125" customFormat="1">
      <c r="AR347" s="149"/>
    </row>
    <row r="348" spans="44:44" s="125" customFormat="1">
      <c r="AR348" s="149"/>
    </row>
    <row r="349" spans="44:44" s="125" customFormat="1">
      <c r="AR349" s="149"/>
    </row>
    <row r="350" spans="44:44" s="125" customFormat="1">
      <c r="AR350" s="149"/>
    </row>
    <row r="351" spans="44:44" s="125" customFormat="1">
      <c r="AR351" s="149"/>
    </row>
    <row r="352" spans="44:44" s="125" customFormat="1">
      <c r="AR352" s="149"/>
    </row>
    <row r="353" spans="44:44" s="125" customFormat="1">
      <c r="AR353" s="149"/>
    </row>
    <row r="354" spans="44:44" s="125" customFormat="1">
      <c r="AR354" s="149"/>
    </row>
    <row r="355" spans="44:44" s="125" customFormat="1">
      <c r="AR355" s="149"/>
    </row>
    <row r="356" spans="44:44" s="125" customFormat="1">
      <c r="AR356" s="149"/>
    </row>
    <row r="357" spans="44:44" s="125" customFormat="1">
      <c r="AR357" s="149"/>
    </row>
    <row r="358" spans="44:44" s="125" customFormat="1">
      <c r="AR358" s="149"/>
    </row>
    <row r="359" spans="44:44" s="125" customFormat="1">
      <c r="AR359" s="149"/>
    </row>
    <row r="360" spans="44:44" s="125" customFormat="1">
      <c r="AR360" s="149"/>
    </row>
    <row r="361" spans="44:44" s="125" customFormat="1">
      <c r="AR361" s="149"/>
    </row>
    <row r="362" spans="44:44" s="125" customFormat="1">
      <c r="AR362" s="149"/>
    </row>
    <row r="363" spans="44:44" s="125" customFormat="1">
      <c r="AR363" s="149"/>
    </row>
    <row r="364" spans="44:44" s="125" customFormat="1">
      <c r="AR364" s="149"/>
    </row>
    <row r="365" spans="44:44" s="125" customFormat="1">
      <c r="AR365" s="149"/>
    </row>
    <row r="366" spans="44:44" s="125" customFormat="1">
      <c r="AR366" s="149"/>
    </row>
    <row r="367" spans="44:44" s="125" customFormat="1">
      <c r="AR367" s="149"/>
    </row>
    <row r="368" spans="44:44" s="125" customFormat="1">
      <c r="AR368" s="149"/>
    </row>
    <row r="369" spans="44:44" s="125" customFormat="1">
      <c r="AR369" s="149"/>
    </row>
    <row r="370" spans="44:44" s="125" customFormat="1">
      <c r="AR370" s="149"/>
    </row>
    <row r="371" spans="44:44" s="125" customFormat="1">
      <c r="AR371" s="149"/>
    </row>
    <row r="372" spans="44:44" s="125" customFormat="1">
      <c r="AR372" s="149"/>
    </row>
    <row r="373" spans="44:44" s="125" customFormat="1">
      <c r="AR373" s="149"/>
    </row>
    <row r="374" spans="44:44" s="125" customFormat="1">
      <c r="AR374" s="149"/>
    </row>
    <row r="375" spans="44:44" s="125" customFormat="1">
      <c r="AR375" s="149"/>
    </row>
    <row r="376" spans="44:44" s="125" customFormat="1">
      <c r="AR376" s="149"/>
    </row>
    <row r="377" spans="44:44" s="125" customFormat="1">
      <c r="AR377" s="149"/>
    </row>
    <row r="378" spans="44:44" s="125" customFormat="1">
      <c r="AR378" s="149"/>
    </row>
    <row r="379" spans="44:44" s="125" customFormat="1">
      <c r="AR379" s="149"/>
    </row>
    <row r="380" spans="44:44" s="125" customFormat="1">
      <c r="AR380" s="149"/>
    </row>
    <row r="381" spans="44:44" s="125" customFormat="1">
      <c r="AR381" s="149"/>
    </row>
    <row r="382" spans="44:44" s="125" customFormat="1">
      <c r="AR382" s="149"/>
    </row>
    <row r="383" spans="44:44" s="125" customFormat="1">
      <c r="AR383" s="149"/>
    </row>
    <row r="384" spans="44:44" s="125" customFormat="1">
      <c r="AR384" s="149"/>
    </row>
    <row r="385" spans="44:44" s="125" customFormat="1">
      <c r="AR385" s="149"/>
    </row>
    <row r="386" spans="44:44" s="125" customFormat="1">
      <c r="AR386" s="149"/>
    </row>
    <row r="387" spans="44:44" s="125" customFormat="1">
      <c r="AR387" s="149"/>
    </row>
    <row r="388" spans="44:44" s="125" customFormat="1">
      <c r="AR388" s="149"/>
    </row>
    <row r="389" spans="44:44" s="125" customFormat="1">
      <c r="AR389" s="149"/>
    </row>
    <row r="390" spans="44:44" s="125" customFormat="1">
      <c r="AR390" s="149"/>
    </row>
    <row r="391" spans="44:44" s="125" customFormat="1">
      <c r="AR391" s="149"/>
    </row>
    <row r="392" spans="44:44" s="125" customFormat="1">
      <c r="AR392" s="149"/>
    </row>
    <row r="393" spans="44:44" s="125" customFormat="1">
      <c r="AR393" s="149"/>
    </row>
    <row r="394" spans="44:44" s="125" customFormat="1">
      <c r="AR394" s="149"/>
    </row>
    <row r="395" spans="44:44" s="125" customFormat="1">
      <c r="AR395" s="149"/>
    </row>
    <row r="396" spans="44:44" s="125" customFormat="1">
      <c r="AR396" s="149"/>
    </row>
    <row r="397" spans="44:44" s="125" customFormat="1">
      <c r="AR397" s="149"/>
    </row>
    <row r="398" spans="44:44" s="125" customFormat="1">
      <c r="AR398" s="149"/>
    </row>
    <row r="399" spans="44:44" s="125" customFormat="1">
      <c r="AR399" s="149"/>
    </row>
    <row r="400" spans="44:44" s="125" customFormat="1">
      <c r="AR400" s="149"/>
    </row>
    <row r="401" spans="44:44" s="125" customFormat="1">
      <c r="AR401" s="149"/>
    </row>
    <row r="402" spans="44:44" s="125" customFormat="1">
      <c r="AR402" s="149"/>
    </row>
    <row r="403" spans="44:44" s="125" customFormat="1">
      <c r="AR403" s="149"/>
    </row>
    <row r="404" spans="44:44" s="125" customFormat="1">
      <c r="AR404" s="149"/>
    </row>
    <row r="405" spans="44:44" s="125" customFormat="1">
      <c r="AR405" s="149"/>
    </row>
    <row r="406" spans="44:44" s="125" customFormat="1">
      <c r="AR406" s="149"/>
    </row>
    <row r="407" spans="44:44" s="125" customFormat="1">
      <c r="AR407" s="149"/>
    </row>
    <row r="408" spans="44:44" s="125" customFormat="1">
      <c r="AR408" s="149"/>
    </row>
    <row r="409" spans="44:44" s="125" customFormat="1">
      <c r="AR409" s="149"/>
    </row>
    <row r="410" spans="44:44" s="125" customFormat="1">
      <c r="AR410" s="149"/>
    </row>
    <row r="411" spans="44:44" s="125" customFormat="1">
      <c r="AR411" s="149"/>
    </row>
    <row r="412" spans="44:44" s="125" customFormat="1">
      <c r="AR412" s="149"/>
    </row>
    <row r="413" spans="44:44" s="125" customFormat="1">
      <c r="AR413" s="149"/>
    </row>
    <row r="414" spans="44:44" s="125" customFormat="1">
      <c r="AR414" s="149"/>
    </row>
    <row r="415" spans="44:44" s="125" customFormat="1">
      <c r="AR415" s="149"/>
    </row>
    <row r="416" spans="44:44" s="125" customFormat="1">
      <c r="AR416" s="149"/>
    </row>
    <row r="417" spans="44:44" s="125" customFormat="1">
      <c r="AR417" s="149"/>
    </row>
    <row r="418" spans="44:44" s="125" customFormat="1">
      <c r="AR418" s="149"/>
    </row>
    <row r="419" spans="44:44" s="125" customFormat="1">
      <c r="AR419" s="149"/>
    </row>
    <row r="420" spans="44:44" s="125" customFormat="1">
      <c r="AR420" s="149"/>
    </row>
    <row r="421" spans="44:44" s="125" customFormat="1">
      <c r="AR421" s="149"/>
    </row>
    <row r="422" spans="44:44" s="125" customFormat="1">
      <c r="AR422" s="149"/>
    </row>
    <row r="423" spans="44:44" s="125" customFormat="1">
      <c r="AR423" s="149"/>
    </row>
    <row r="424" spans="44:44" s="125" customFormat="1">
      <c r="AR424" s="149"/>
    </row>
  </sheetData>
  <dataConsolidate/>
  <mergeCells count="52">
    <mergeCell ref="A113:B114"/>
    <mergeCell ref="A115:B116"/>
    <mergeCell ref="C90:H90"/>
    <mergeCell ref="I90:N90"/>
    <mergeCell ref="O90:T90"/>
    <mergeCell ref="U90:Z90"/>
    <mergeCell ref="AA90:AF90"/>
    <mergeCell ref="C101:H101"/>
    <mergeCell ref="I101:N101"/>
    <mergeCell ref="O101:T101"/>
    <mergeCell ref="U101:Z101"/>
    <mergeCell ref="AA101:AF101"/>
    <mergeCell ref="C68:H68"/>
    <mergeCell ref="I68:N68"/>
    <mergeCell ref="O68:T68"/>
    <mergeCell ref="U68:Z68"/>
    <mergeCell ref="AA68:AF68"/>
    <mergeCell ref="C79:H79"/>
    <mergeCell ref="I79:N79"/>
    <mergeCell ref="O79:T79"/>
    <mergeCell ref="U79:Z79"/>
    <mergeCell ref="AA79:AF79"/>
    <mergeCell ref="C46:H46"/>
    <mergeCell ref="I46:N46"/>
    <mergeCell ref="O46:T46"/>
    <mergeCell ref="U46:Z46"/>
    <mergeCell ref="AA46:AF46"/>
    <mergeCell ref="C57:H57"/>
    <mergeCell ref="I57:N57"/>
    <mergeCell ref="O57:T57"/>
    <mergeCell ref="U57:Z57"/>
    <mergeCell ref="AA57:AF57"/>
    <mergeCell ref="C24:H24"/>
    <mergeCell ref="I24:N24"/>
    <mergeCell ref="O24:T24"/>
    <mergeCell ref="U24:Z24"/>
    <mergeCell ref="AA24:AF24"/>
    <mergeCell ref="C35:H35"/>
    <mergeCell ref="I35:N35"/>
    <mergeCell ref="O35:T35"/>
    <mergeCell ref="U35:Z35"/>
    <mergeCell ref="AA35:AF35"/>
    <mergeCell ref="C2:H2"/>
    <mergeCell ref="I2:N2"/>
    <mergeCell ref="O2:T2"/>
    <mergeCell ref="U2:Z2"/>
    <mergeCell ref="AA2:AF2"/>
    <mergeCell ref="C13:H13"/>
    <mergeCell ref="I13:N13"/>
    <mergeCell ref="O13:T13"/>
    <mergeCell ref="U13:Z13"/>
    <mergeCell ref="AA13:AF13"/>
  </mergeCells>
  <printOptions gridLines="1"/>
  <pageMargins left="0.70866141732283472" right="0.70866141732283472" top="0.74803149606299213" bottom="0.74803149606299213" header="0.31496062992125984" footer="0.31496062992125984"/>
  <pageSetup paperSize="5" scale="60" orientation="landscape" r:id="rId2"/>
  <headerFooter>
    <oddHeader>&amp;L&amp;F&amp;C&amp;A&amp;RPrint Date: &amp;D</oddHeader>
    <oddFooter>&amp;RPage &amp;P of &amp;N</oddFooter>
  </headerFooter>
  <rowBreaks count="1" manualBreakCount="1">
    <brk id="25" max="16383" man="1"/>
  </rowBreaks>
  <colBreaks count="2" manualBreakCount="2">
    <brk id="30" max="393" man="1"/>
    <brk id="4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0000"/>
  </sheetPr>
  <dimension ref="A1:AK1048576"/>
  <sheetViews>
    <sheetView workbookViewId="0">
      <selection activeCell="G32" sqref="G32"/>
    </sheetView>
  </sheetViews>
  <sheetFormatPr defaultRowHeight="15" zeroHeight="1"/>
  <cols>
    <col min="1" max="1" width="9.140625" style="125"/>
    <col min="2" max="2" width="9.140625" style="15"/>
    <col min="3" max="4" width="9.7109375" style="15" customWidth="1"/>
    <col min="5" max="5" width="7.28515625" customWidth="1"/>
    <col min="6" max="6" width="6" customWidth="1"/>
    <col min="7" max="7" width="7.42578125" customWidth="1"/>
    <col min="8" max="9" width="9.85546875" style="15" customWidth="1"/>
    <col min="10" max="10" width="6" customWidth="1"/>
    <col min="11" max="11" width="5.5703125" customWidth="1"/>
    <col min="12" max="12" width="7.42578125" customWidth="1"/>
    <col min="13" max="13" width="4" style="125" customWidth="1"/>
    <col min="14" max="14" width="5" style="15" bestFit="1" customWidth="1"/>
    <col min="15" max="15" width="4" style="15" bestFit="1" customWidth="1"/>
    <col min="16" max="16" width="7" style="125" bestFit="1" customWidth="1"/>
    <col min="17" max="17" width="6.7109375" style="125" customWidth="1"/>
    <col min="18" max="37" width="9.140625" style="125"/>
  </cols>
  <sheetData>
    <row r="1" spans="2:19" ht="30.75" thickBot="1">
      <c r="B1" s="158" t="s">
        <v>592</v>
      </c>
      <c r="C1" s="156" t="s">
        <v>593</v>
      </c>
      <c r="D1" s="156" t="s">
        <v>597</v>
      </c>
      <c r="E1" s="156" t="s">
        <v>41</v>
      </c>
      <c r="F1" s="156" t="s">
        <v>42</v>
      </c>
      <c r="G1" s="156" t="s">
        <v>596</v>
      </c>
      <c r="H1" s="157" t="s">
        <v>594</v>
      </c>
      <c r="I1" s="157" t="s">
        <v>597</v>
      </c>
      <c r="J1" s="157" t="s">
        <v>41</v>
      </c>
      <c r="K1" s="157" t="s">
        <v>595</v>
      </c>
      <c r="L1" s="157" t="s">
        <v>596</v>
      </c>
      <c r="N1" s="149"/>
      <c r="O1" s="149"/>
      <c r="P1" s="425" t="s">
        <v>598</v>
      </c>
      <c r="Q1" s="426" t="s">
        <v>599</v>
      </c>
    </row>
    <row r="2" spans="2:19">
      <c r="B2" s="178">
        <v>1</v>
      </c>
      <c r="C2" s="179">
        <f>'Plot (1)'!U42</f>
        <v>0</v>
      </c>
      <c r="D2" s="180">
        <f t="shared" ref="D2:D11" si="0">LOOKUP(C2,N:N,O:O)</f>
        <v>111</v>
      </c>
      <c r="E2" s="20">
        <f>'Plot (1)'!T44</f>
        <v>0</v>
      </c>
      <c r="F2" s="20">
        <f>'Plot (1)'!U44</f>
        <v>0</v>
      </c>
      <c r="G2" s="20">
        <f>'Plot (1)'!V44</f>
        <v>0</v>
      </c>
      <c r="H2" s="20">
        <f>'Plot (1)'!X42</f>
        <v>0</v>
      </c>
      <c r="I2" s="415">
        <f t="shared" ref="I2:I11" si="1">LOOKUP(H2,N:N,O:O)</f>
        <v>111</v>
      </c>
      <c r="J2" s="14">
        <f>'Plot (1)'!W44</f>
        <v>0</v>
      </c>
      <c r="K2" s="14">
        <f>'Plot (1)'!X44</f>
        <v>0</v>
      </c>
      <c r="L2" s="169">
        <f>'Plot (1)'!Y44</f>
        <v>0</v>
      </c>
      <c r="N2" s="350" t="s">
        <v>364</v>
      </c>
      <c r="O2" s="351">
        <v>1</v>
      </c>
      <c r="P2" s="417">
        <f>COUNTIF($C$2:$C$11,N2)</f>
        <v>0</v>
      </c>
      <c r="Q2" s="417">
        <f>COUNTIF($H$2:$H$11,N2)</f>
        <v>0</v>
      </c>
    </row>
    <row r="3" spans="2:19">
      <c r="B3" s="178">
        <v>2</v>
      </c>
      <c r="C3" s="179">
        <f>'Plot (2)'!U42</f>
        <v>0</v>
      </c>
      <c r="D3" s="180">
        <f t="shared" si="0"/>
        <v>111</v>
      </c>
      <c r="E3" s="20">
        <f>'Plot (2)'!T44</f>
        <v>0</v>
      </c>
      <c r="F3" s="20">
        <f>'Plot (2)'!U44</f>
        <v>0</v>
      </c>
      <c r="G3" s="20">
        <f>'Plot (2)'!V44</f>
        <v>0</v>
      </c>
      <c r="H3" s="20">
        <f>'Plot (2)'!X42</f>
        <v>0</v>
      </c>
      <c r="I3" s="415">
        <f t="shared" si="1"/>
        <v>111</v>
      </c>
      <c r="J3" s="14">
        <f>'Plot (2)'!W44</f>
        <v>0</v>
      </c>
      <c r="K3" s="14">
        <f>'Plot (2)'!X44</f>
        <v>0</v>
      </c>
      <c r="L3" s="169">
        <f>'Plot (2)'!Y44</f>
        <v>0</v>
      </c>
      <c r="N3" s="340" t="s">
        <v>365</v>
      </c>
      <c r="O3" s="352">
        <v>2</v>
      </c>
      <c r="P3" s="417">
        <f t="shared" ref="P3:P66" si="2">COUNTIF($C$2:$C$11,N3)</f>
        <v>0</v>
      </c>
      <c r="Q3" s="417">
        <f t="shared" ref="Q3:Q66" si="3">COUNTIF($H$2:$H$11,N3)</f>
        <v>0</v>
      </c>
    </row>
    <row r="4" spans="2:19">
      <c r="B4" s="178">
        <v>3</v>
      </c>
      <c r="C4" s="179">
        <f>'Plot (3)'!U42</f>
        <v>0</v>
      </c>
      <c r="D4" s="180">
        <f t="shared" si="0"/>
        <v>111</v>
      </c>
      <c r="E4" s="20">
        <f>'Plot (3)'!T44</f>
        <v>0</v>
      </c>
      <c r="F4" s="20">
        <f>'Plot (3)'!U44</f>
        <v>0</v>
      </c>
      <c r="G4" s="20">
        <f>'Plot (3)'!V44</f>
        <v>0</v>
      </c>
      <c r="H4" s="20">
        <f>'Plot (3)'!X42</f>
        <v>0</v>
      </c>
      <c r="I4" s="415">
        <f t="shared" si="1"/>
        <v>111</v>
      </c>
      <c r="J4" s="14">
        <f>'Plot (3)'!W44</f>
        <v>0</v>
      </c>
      <c r="K4" s="14">
        <f>'Plot (3)'!X44</f>
        <v>0</v>
      </c>
      <c r="L4" s="169">
        <f>'Plot (3)'!Y44</f>
        <v>0</v>
      </c>
      <c r="N4" s="340" t="s">
        <v>366</v>
      </c>
      <c r="O4" s="352">
        <v>3</v>
      </c>
      <c r="P4" s="417">
        <f t="shared" si="2"/>
        <v>0</v>
      </c>
      <c r="Q4" s="417">
        <f t="shared" si="3"/>
        <v>0</v>
      </c>
    </row>
    <row r="5" spans="2:19">
      <c r="B5" s="178">
        <v>4</v>
      </c>
      <c r="C5" s="179">
        <f>'Plot (4)'!U42</f>
        <v>0</v>
      </c>
      <c r="D5" s="180">
        <f t="shared" si="0"/>
        <v>111</v>
      </c>
      <c r="E5" s="20">
        <f>'Plot (4)'!T44</f>
        <v>0</v>
      </c>
      <c r="F5" s="20">
        <f>'Plot (4)'!U44</f>
        <v>0</v>
      </c>
      <c r="G5" s="20">
        <f>'Plot (4)'!V44</f>
        <v>0</v>
      </c>
      <c r="H5" s="20">
        <f>'Plot (4)'!X42</f>
        <v>0</v>
      </c>
      <c r="I5" s="415">
        <f t="shared" si="1"/>
        <v>111</v>
      </c>
      <c r="J5" s="14">
        <f>'Plot (4)'!W44</f>
        <v>0</v>
      </c>
      <c r="K5" s="14">
        <f>'Plot (4)'!X44</f>
        <v>0</v>
      </c>
      <c r="L5" s="169">
        <f>'Plot (4)'!Y44</f>
        <v>0</v>
      </c>
      <c r="N5" s="340" t="s">
        <v>367</v>
      </c>
      <c r="O5" s="352">
        <v>4</v>
      </c>
      <c r="P5" s="417">
        <f t="shared" si="2"/>
        <v>0</v>
      </c>
      <c r="Q5" s="417">
        <f t="shared" si="3"/>
        <v>0</v>
      </c>
    </row>
    <row r="6" spans="2:19">
      <c r="B6" s="178">
        <v>5</v>
      </c>
      <c r="C6" s="179">
        <f>'Plot (5)'!U42</f>
        <v>0</v>
      </c>
      <c r="D6" s="180">
        <f t="shared" si="0"/>
        <v>111</v>
      </c>
      <c r="E6" s="20">
        <f>'Plot (5)'!T44</f>
        <v>0</v>
      </c>
      <c r="F6" s="20">
        <f>'Plot (5)'!U44</f>
        <v>0</v>
      </c>
      <c r="G6" s="20">
        <f>'Plot (5)'!V44</f>
        <v>0</v>
      </c>
      <c r="H6" s="20">
        <f>'Plot (5)'!X42</f>
        <v>0</v>
      </c>
      <c r="I6" s="415">
        <f t="shared" si="1"/>
        <v>111</v>
      </c>
      <c r="J6" s="14">
        <f>'Plot (5)'!W44</f>
        <v>0</v>
      </c>
      <c r="K6" s="14">
        <f>'Plot (5)'!X44</f>
        <v>0</v>
      </c>
      <c r="L6" s="169">
        <f>'Plot (5)'!Y44</f>
        <v>0</v>
      </c>
      <c r="N6" s="340" t="s">
        <v>368</v>
      </c>
      <c r="O6" s="352">
        <v>5</v>
      </c>
      <c r="P6" s="417">
        <f t="shared" si="2"/>
        <v>0</v>
      </c>
      <c r="Q6" s="417">
        <f t="shared" si="3"/>
        <v>0</v>
      </c>
    </row>
    <row r="7" spans="2:19">
      <c r="B7" s="178">
        <v>6</v>
      </c>
      <c r="C7" s="179">
        <f>'Plot (6)'!U42</f>
        <v>0</v>
      </c>
      <c r="D7" s="180">
        <f t="shared" si="0"/>
        <v>111</v>
      </c>
      <c r="E7" s="20">
        <f>'Plot (6)'!T44</f>
        <v>0</v>
      </c>
      <c r="F7" s="20">
        <f>'Plot (6)'!U44</f>
        <v>0</v>
      </c>
      <c r="G7" s="20">
        <f>'Plot (6)'!V44</f>
        <v>0</v>
      </c>
      <c r="H7" s="20">
        <f>'Plot (6)'!X42</f>
        <v>0</v>
      </c>
      <c r="I7" s="415">
        <f t="shared" si="1"/>
        <v>111</v>
      </c>
      <c r="J7" s="14">
        <f>'Plot (6)'!W44</f>
        <v>0</v>
      </c>
      <c r="K7" s="14">
        <f>'Plot (6)'!X44</f>
        <v>0</v>
      </c>
      <c r="L7" s="169">
        <f>'Plot (6)'!Y44</f>
        <v>0</v>
      </c>
      <c r="N7" s="340" t="s">
        <v>369</v>
      </c>
      <c r="O7" s="352">
        <v>6</v>
      </c>
      <c r="P7" s="417">
        <f t="shared" si="2"/>
        <v>0</v>
      </c>
      <c r="Q7" s="417">
        <f t="shared" si="3"/>
        <v>0</v>
      </c>
    </row>
    <row r="8" spans="2:19">
      <c r="B8" s="178">
        <v>7</v>
      </c>
      <c r="C8" s="179">
        <f>'Plot (7)'!U42</f>
        <v>0</v>
      </c>
      <c r="D8" s="180">
        <f t="shared" si="0"/>
        <v>111</v>
      </c>
      <c r="E8" s="20">
        <f>'Plot (7)'!T44</f>
        <v>0</v>
      </c>
      <c r="F8" s="20">
        <f>'Plot (7)'!U44</f>
        <v>0</v>
      </c>
      <c r="G8" s="20">
        <f>'Plot (7)'!V44</f>
        <v>0</v>
      </c>
      <c r="H8" s="20">
        <f>'Plot (7)'!X42</f>
        <v>0</v>
      </c>
      <c r="I8" s="415">
        <f t="shared" si="1"/>
        <v>111</v>
      </c>
      <c r="J8" s="14">
        <f>'Plot (7)'!W44</f>
        <v>0</v>
      </c>
      <c r="K8" s="14">
        <f>'Plot (7)'!X44</f>
        <v>0</v>
      </c>
      <c r="L8" s="169">
        <f>'Plot (7)'!Y44</f>
        <v>0</v>
      </c>
      <c r="N8" s="340" t="s">
        <v>370</v>
      </c>
      <c r="O8" s="352">
        <v>7</v>
      </c>
      <c r="P8" s="417">
        <f t="shared" si="2"/>
        <v>0</v>
      </c>
      <c r="Q8" s="417">
        <f t="shared" si="3"/>
        <v>0</v>
      </c>
    </row>
    <row r="9" spans="2:19">
      <c r="B9" s="178">
        <v>8</v>
      </c>
      <c r="C9" s="179">
        <f>'Plot (8)'!U42</f>
        <v>0</v>
      </c>
      <c r="D9" s="180">
        <f t="shared" si="0"/>
        <v>111</v>
      </c>
      <c r="E9" s="20">
        <f>'Plot (8)'!T44</f>
        <v>0</v>
      </c>
      <c r="F9" s="20">
        <f>'Plot (8)'!U44</f>
        <v>0</v>
      </c>
      <c r="G9" s="20">
        <f>'Plot (8)'!V44</f>
        <v>0</v>
      </c>
      <c r="H9" s="20">
        <f>'Plot (8)'!X42</f>
        <v>0</v>
      </c>
      <c r="I9" s="415">
        <f t="shared" si="1"/>
        <v>111</v>
      </c>
      <c r="J9" s="14">
        <f>'Plot (8)'!W44</f>
        <v>0</v>
      </c>
      <c r="K9" s="14">
        <f>'Plot (8)'!X44</f>
        <v>0</v>
      </c>
      <c r="L9" s="169">
        <f>'Plot (8)'!Y44</f>
        <v>0</v>
      </c>
      <c r="N9" s="340" t="s">
        <v>371</v>
      </c>
      <c r="O9" s="352">
        <v>8</v>
      </c>
      <c r="P9" s="417">
        <f t="shared" si="2"/>
        <v>0</v>
      </c>
      <c r="Q9" s="417">
        <f t="shared" si="3"/>
        <v>0</v>
      </c>
    </row>
    <row r="10" spans="2:19">
      <c r="B10" s="178">
        <v>9</v>
      </c>
      <c r="C10" s="179">
        <f>'Plot (9)'!U42</f>
        <v>0</v>
      </c>
      <c r="D10" s="180">
        <f t="shared" si="0"/>
        <v>111</v>
      </c>
      <c r="E10" s="20">
        <f>'Plot (9)'!T44</f>
        <v>0</v>
      </c>
      <c r="F10" s="20">
        <f>'Plot (9)'!U44</f>
        <v>0</v>
      </c>
      <c r="G10" s="20">
        <f>'Plot (9)'!V44</f>
        <v>0</v>
      </c>
      <c r="H10" s="20">
        <f>'Plot (9)'!X42</f>
        <v>0</v>
      </c>
      <c r="I10" s="415">
        <f t="shared" si="1"/>
        <v>111</v>
      </c>
      <c r="J10" s="14">
        <f>'Plot (9)'!W44</f>
        <v>0</v>
      </c>
      <c r="K10" s="14">
        <f>'Plot (9)'!X44</f>
        <v>0</v>
      </c>
      <c r="L10" s="169">
        <f>'Plot (9)'!Y44</f>
        <v>0</v>
      </c>
      <c r="N10" s="340" t="s">
        <v>372</v>
      </c>
      <c r="O10" s="352">
        <v>9</v>
      </c>
      <c r="P10" s="417">
        <f t="shared" si="2"/>
        <v>0</v>
      </c>
      <c r="Q10" s="417">
        <f t="shared" si="3"/>
        <v>0</v>
      </c>
    </row>
    <row r="11" spans="2:19" ht="15.75" thickBot="1">
      <c r="B11" s="181">
        <v>10</v>
      </c>
      <c r="C11" s="161">
        <f>'Plot (10)'!U42</f>
        <v>0</v>
      </c>
      <c r="D11" s="162">
        <f t="shared" si="0"/>
        <v>111</v>
      </c>
      <c r="E11" s="159">
        <f>'Plot (10)'!T44</f>
        <v>0</v>
      </c>
      <c r="F11" s="159">
        <f>'Plot (10)'!U44</f>
        <v>0</v>
      </c>
      <c r="G11" s="159">
        <f>'Plot (10)'!V44</f>
        <v>0</v>
      </c>
      <c r="H11" s="159">
        <f>'Plot (10)'!X42</f>
        <v>0</v>
      </c>
      <c r="I11" s="416">
        <f t="shared" si="1"/>
        <v>111</v>
      </c>
      <c r="J11" s="160">
        <f>'Plot (10)'!W44</f>
        <v>0</v>
      </c>
      <c r="K11" s="160">
        <f>'Plot (10)'!X44</f>
        <v>0</v>
      </c>
      <c r="L11" s="172">
        <f>'Plot (10)'!Y44</f>
        <v>0</v>
      </c>
      <c r="N11" s="340" t="s">
        <v>373</v>
      </c>
      <c r="O11" s="352">
        <v>10</v>
      </c>
      <c r="P11" s="417">
        <f t="shared" si="2"/>
        <v>0</v>
      </c>
      <c r="Q11" s="417">
        <f t="shared" si="3"/>
        <v>0</v>
      </c>
    </row>
    <row r="12" spans="2:19" ht="15.75" thickBot="1">
      <c r="B12" s="149"/>
      <c r="C12" s="149"/>
      <c r="D12" s="149"/>
      <c r="E12" s="125"/>
      <c r="F12" s="125"/>
      <c r="G12" s="125"/>
      <c r="H12" s="149"/>
      <c r="I12" s="149"/>
      <c r="J12" s="125"/>
      <c r="K12" s="125"/>
      <c r="L12" s="125"/>
      <c r="N12" s="340" t="s">
        <v>65</v>
      </c>
      <c r="O12" s="352">
        <v>11</v>
      </c>
      <c r="P12" s="417">
        <f t="shared" si="2"/>
        <v>0</v>
      </c>
      <c r="Q12" s="417">
        <f t="shared" si="3"/>
        <v>0</v>
      </c>
    </row>
    <row r="13" spans="2:19">
      <c r="B13" s="149"/>
      <c r="C13" s="163" t="s">
        <v>600</v>
      </c>
      <c r="D13" s="164"/>
      <c r="E13" s="165"/>
      <c r="F13" s="166"/>
      <c r="G13" s="125"/>
      <c r="H13" s="149"/>
      <c r="I13" s="149"/>
      <c r="J13" s="125"/>
      <c r="K13" s="125"/>
      <c r="L13" s="125"/>
      <c r="N13" s="340" t="s">
        <v>374</v>
      </c>
      <c r="O13" s="352">
        <v>12</v>
      </c>
      <c r="P13" s="417">
        <f t="shared" si="2"/>
        <v>0</v>
      </c>
      <c r="Q13" s="417">
        <f t="shared" si="3"/>
        <v>0</v>
      </c>
      <c r="S13" s="427" t="s">
        <v>719</v>
      </c>
    </row>
    <row r="14" spans="2:19">
      <c r="B14" s="149"/>
      <c r="C14" s="173" t="s">
        <v>601</v>
      </c>
      <c r="D14" s="174" t="s">
        <v>597</v>
      </c>
      <c r="E14" s="174" t="s">
        <v>528</v>
      </c>
      <c r="F14" s="175" t="s">
        <v>41</v>
      </c>
      <c r="G14" s="125"/>
      <c r="H14" s="149"/>
      <c r="I14" s="149"/>
      <c r="J14" s="125"/>
      <c r="K14" s="125"/>
      <c r="L14" s="125"/>
      <c r="N14" s="340" t="s">
        <v>375</v>
      </c>
      <c r="O14" s="352">
        <v>13</v>
      </c>
      <c r="P14" s="417">
        <f t="shared" si="2"/>
        <v>0</v>
      </c>
      <c r="Q14" s="417">
        <f t="shared" si="3"/>
        <v>0</v>
      </c>
    </row>
    <row r="15" spans="2:19">
      <c r="B15" s="149"/>
      <c r="C15" s="167" t="s">
        <v>598</v>
      </c>
      <c r="D15" s="168">
        <f>MODE(D2:D11)</f>
        <v>111</v>
      </c>
      <c r="E15" s="168">
        <f>LOOKUP(D15,O:O,N:N)</f>
        <v>0</v>
      </c>
      <c r="F15" s="182">
        <f>(SUMIF(C2:C11,E15,E2:E11))/COUNTIF(C2:C11,E15)</f>
        <v>0</v>
      </c>
      <c r="G15" s="125"/>
      <c r="H15" s="149"/>
      <c r="I15" s="149"/>
      <c r="J15" s="125"/>
      <c r="K15" s="125"/>
      <c r="L15" s="125"/>
      <c r="N15" s="340" t="s">
        <v>376</v>
      </c>
      <c r="O15" s="352">
        <v>14</v>
      </c>
      <c r="P15" s="417">
        <f t="shared" si="2"/>
        <v>0</v>
      </c>
      <c r="Q15" s="417">
        <f t="shared" si="3"/>
        <v>0</v>
      </c>
    </row>
    <row r="16" spans="2:19" ht="15.75" thickBot="1">
      <c r="B16" s="149"/>
      <c r="C16" s="170" t="s">
        <v>599</v>
      </c>
      <c r="D16" s="171">
        <f>MODE(I2:I11)</f>
        <v>111</v>
      </c>
      <c r="E16" s="171">
        <f>LOOKUP(D16,O:O,N:N)</f>
        <v>0</v>
      </c>
      <c r="F16" s="183">
        <f>(SUMIF(H2:H11,E16,J2:J11))/COUNTIF(H2:H11,E16)</f>
        <v>0</v>
      </c>
      <c r="G16" s="125"/>
      <c r="H16" s="149"/>
      <c r="I16" s="149"/>
      <c r="J16" s="125"/>
      <c r="K16" s="125"/>
      <c r="L16" s="125"/>
      <c r="N16" s="340" t="s">
        <v>377</v>
      </c>
      <c r="O16" s="352">
        <v>15</v>
      </c>
      <c r="P16" s="417">
        <f t="shared" si="2"/>
        <v>0</v>
      </c>
      <c r="Q16" s="417">
        <f t="shared" si="3"/>
        <v>0</v>
      </c>
    </row>
    <row r="17" spans="2:17">
      <c r="B17" s="149"/>
      <c r="C17" s="176"/>
      <c r="D17" s="176"/>
      <c r="E17" s="177"/>
      <c r="F17" s="125"/>
      <c r="G17" s="125"/>
      <c r="H17" s="149"/>
      <c r="I17" s="149"/>
      <c r="J17" s="125"/>
      <c r="K17" s="125"/>
      <c r="L17" s="125"/>
      <c r="N17" s="340" t="s">
        <v>378</v>
      </c>
      <c r="O17" s="352">
        <v>16</v>
      </c>
      <c r="P17" s="417">
        <f t="shared" si="2"/>
        <v>0</v>
      </c>
      <c r="Q17" s="417">
        <f t="shared" si="3"/>
        <v>0</v>
      </c>
    </row>
    <row r="18" spans="2:17" ht="15.75" thickBot="1">
      <c r="B18" s="149"/>
      <c r="C18" s="149"/>
      <c r="D18" s="149"/>
      <c r="E18" s="125"/>
      <c r="F18" s="125"/>
      <c r="G18" s="125"/>
      <c r="H18" s="149"/>
      <c r="I18" s="149"/>
      <c r="J18" s="125"/>
      <c r="K18" s="125"/>
      <c r="L18" s="125"/>
      <c r="N18" s="340" t="s">
        <v>379</v>
      </c>
      <c r="O18" s="352">
        <v>17</v>
      </c>
      <c r="P18" s="417">
        <f t="shared" si="2"/>
        <v>0</v>
      </c>
      <c r="Q18" s="417">
        <f t="shared" si="3"/>
        <v>0</v>
      </c>
    </row>
    <row r="19" spans="2:17">
      <c r="B19" s="149"/>
      <c r="C19" s="312"/>
      <c r="D19" s="313"/>
      <c r="E19" s="314"/>
      <c r="F19" s="313"/>
      <c r="G19" s="313"/>
      <c r="H19" s="313"/>
      <c r="I19" s="313"/>
      <c r="J19" s="313"/>
      <c r="K19" s="313"/>
      <c r="L19" s="347"/>
      <c r="N19" s="340" t="s">
        <v>380</v>
      </c>
      <c r="O19" s="352">
        <v>18</v>
      </c>
      <c r="P19" s="417">
        <f t="shared" si="2"/>
        <v>0</v>
      </c>
      <c r="Q19" s="417">
        <f t="shared" si="3"/>
        <v>0</v>
      </c>
    </row>
    <row r="20" spans="2:17" ht="15.75">
      <c r="B20" s="149"/>
      <c r="C20" s="316"/>
      <c r="D20" s="311" t="s">
        <v>722</v>
      </c>
      <c r="E20" s="310"/>
      <c r="F20" s="309"/>
      <c r="G20" s="309"/>
      <c r="H20" s="309"/>
      <c r="I20" s="309"/>
      <c r="J20" s="309"/>
      <c r="K20" s="309"/>
      <c r="L20" s="348"/>
      <c r="N20" s="340" t="s">
        <v>381</v>
      </c>
      <c r="O20" s="352">
        <v>19</v>
      </c>
      <c r="P20" s="417">
        <f t="shared" si="2"/>
        <v>0</v>
      </c>
      <c r="Q20" s="417">
        <f t="shared" si="3"/>
        <v>0</v>
      </c>
    </row>
    <row r="21" spans="2:17" ht="15.75" thickBot="1">
      <c r="B21" s="149"/>
      <c r="C21" s="318"/>
      <c r="D21" s="319"/>
      <c r="E21" s="320"/>
      <c r="F21" s="319"/>
      <c r="G21" s="319"/>
      <c r="H21" s="319"/>
      <c r="I21" s="319"/>
      <c r="J21" s="319"/>
      <c r="K21" s="319"/>
      <c r="L21" s="349"/>
      <c r="N21" s="340" t="s">
        <v>382</v>
      </c>
      <c r="O21" s="352">
        <v>20</v>
      </c>
      <c r="P21" s="417">
        <f t="shared" si="2"/>
        <v>0</v>
      </c>
      <c r="Q21" s="417">
        <f t="shared" si="3"/>
        <v>0</v>
      </c>
    </row>
    <row r="22" spans="2:17">
      <c r="B22" s="149"/>
      <c r="C22" s="149"/>
      <c r="D22" s="149"/>
      <c r="E22" s="125"/>
      <c r="F22" s="125"/>
      <c r="G22" s="125"/>
      <c r="H22" s="149"/>
      <c r="I22" s="149"/>
      <c r="J22" s="125"/>
      <c r="K22" s="125"/>
      <c r="L22" s="125"/>
      <c r="N22" s="340" t="s">
        <v>383</v>
      </c>
      <c r="O22" s="352">
        <v>21</v>
      </c>
      <c r="P22" s="417">
        <f t="shared" si="2"/>
        <v>0</v>
      </c>
      <c r="Q22" s="417">
        <f t="shared" si="3"/>
        <v>0</v>
      </c>
    </row>
    <row r="23" spans="2:17">
      <c r="B23" s="149"/>
      <c r="C23" s="149"/>
      <c r="D23" s="149"/>
      <c r="E23" s="125"/>
      <c r="F23" s="125"/>
      <c r="G23" s="125"/>
      <c r="H23" s="149"/>
      <c r="I23" s="149"/>
      <c r="J23" s="125"/>
      <c r="K23" s="125"/>
      <c r="L23" s="125"/>
      <c r="N23" s="340" t="s">
        <v>384</v>
      </c>
      <c r="O23" s="352">
        <v>22</v>
      </c>
      <c r="P23" s="417">
        <f t="shared" si="2"/>
        <v>0</v>
      </c>
      <c r="Q23" s="417">
        <f t="shared" si="3"/>
        <v>0</v>
      </c>
    </row>
    <row r="24" spans="2:17">
      <c r="B24" s="149"/>
      <c r="C24" s="149"/>
      <c r="D24" s="149"/>
      <c r="E24" s="125"/>
      <c r="F24" s="125"/>
      <c r="G24" s="125"/>
      <c r="H24" s="149"/>
      <c r="I24" s="149"/>
      <c r="J24" s="125"/>
      <c r="K24" s="125"/>
      <c r="L24" s="125"/>
      <c r="N24" s="340" t="s">
        <v>385</v>
      </c>
      <c r="O24" s="352">
        <v>23</v>
      </c>
      <c r="P24" s="417">
        <f t="shared" si="2"/>
        <v>0</v>
      </c>
      <c r="Q24" s="417">
        <f t="shared" si="3"/>
        <v>0</v>
      </c>
    </row>
    <row r="25" spans="2:17">
      <c r="B25" s="149"/>
      <c r="C25" s="149"/>
      <c r="D25" s="149"/>
      <c r="E25" s="125"/>
      <c r="F25" s="125"/>
      <c r="G25" s="125"/>
      <c r="H25" s="149"/>
      <c r="I25" s="149"/>
      <c r="J25" s="125"/>
      <c r="K25" s="125"/>
      <c r="L25" s="125"/>
      <c r="N25" s="340" t="s">
        <v>386</v>
      </c>
      <c r="O25" s="352">
        <v>24</v>
      </c>
      <c r="P25" s="417">
        <f t="shared" si="2"/>
        <v>0</v>
      </c>
      <c r="Q25" s="417">
        <f t="shared" si="3"/>
        <v>0</v>
      </c>
    </row>
    <row r="26" spans="2:17">
      <c r="B26" s="149"/>
      <c r="C26" s="149"/>
      <c r="D26" s="149"/>
      <c r="E26" s="125"/>
      <c r="F26" s="125"/>
      <c r="G26" s="125"/>
      <c r="H26" s="149"/>
      <c r="I26" s="149"/>
      <c r="J26" s="125"/>
      <c r="K26" s="125"/>
      <c r="L26" s="125"/>
      <c r="N26" s="340" t="s">
        <v>387</v>
      </c>
      <c r="O26" s="352">
        <v>25</v>
      </c>
      <c r="P26" s="417">
        <f t="shared" si="2"/>
        <v>0</v>
      </c>
      <c r="Q26" s="417">
        <f t="shared" si="3"/>
        <v>0</v>
      </c>
    </row>
    <row r="27" spans="2:17">
      <c r="B27" s="149"/>
      <c r="C27" s="149"/>
      <c r="D27" s="149"/>
      <c r="E27" s="125"/>
      <c r="F27" s="125"/>
      <c r="G27" s="125"/>
      <c r="H27" s="149"/>
      <c r="I27" s="149"/>
      <c r="J27" s="125"/>
      <c r="K27" s="125"/>
      <c r="L27" s="125"/>
      <c r="N27" s="340" t="s">
        <v>388</v>
      </c>
      <c r="O27" s="352">
        <v>26</v>
      </c>
      <c r="P27" s="417">
        <f t="shared" si="2"/>
        <v>0</v>
      </c>
      <c r="Q27" s="417">
        <f t="shared" si="3"/>
        <v>0</v>
      </c>
    </row>
    <row r="28" spans="2:17">
      <c r="B28" s="149"/>
      <c r="C28" s="149"/>
      <c r="D28" s="149"/>
      <c r="E28" s="125"/>
      <c r="F28" s="125"/>
      <c r="G28" s="125"/>
      <c r="H28" s="149"/>
      <c r="I28" s="149"/>
      <c r="J28" s="125"/>
      <c r="K28" s="125"/>
      <c r="L28" s="125"/>
      <c r="N28" s="340" t="s">
        <v>389</v>
      </c>
      <c r="O28" s="352">
        <v>27</v>
      </c>
      <c r="P28" s="417">
        <f t="shared" si="2"/>
        <v>0</v>
      </c>
      <c r="Q28" s="417">
        <f t="shared" si="3"/>
        <v>0</v>
      </c>
    </row>
    <row r="29" spans="2:17">
      <c r="B29" s="149"/>
      <c r="C29" s="149"/>
      <c r="D29" s="149"/>
      <c r="E29" s="125"/>
      <c r="F29" s="125"/>
      <c r="G29" s="125"/>
      <c r="H29" s="149"/>
      <c r="I29" s="149"/>
      <c r="J29" s="125"/>
      <c r="K29" s="125"/>
      <c r="L29" s="125"/>
      <c r="N29" s="340" t="s">
        <v>390</v>
      </c>
      <c r="O29" s="352">
        <v>28</v>
      </c>
      <c r="P29" s="417">
        <f t="shared" si="2"/>
        <v>0</v>
      </c>
      <c r="Q29" s="417">
        <f t="shared" si="3"/>
        <v>0</v>
      </c>
    </row>
    <row r="30" spans="2:17">
      <c r="B30" s="149"/>
      <c r="C30" s="149"/>
      <c r="D30" s="149"/>
      <c r="E30" s="125"/>
      <c r="F30" s="125"/>
      <c r="G30" s="125"/>
      <c r="H30" s="149"/>
      <c r="I30" s="149"/>
      <c r="J30" s="125"/>
      <c r="K30" s="125"/>
      <c r="L30" s="125"/>
      <c r="N30" s="340" t="s">
        <v>391</v>
      </c>
      <c r="O30" s="352">
        <v>29</v>
      </c>
      <c r="P30" s="417">
        <f t="shared" si="2"/>
        <v>0</v>
      </c>
      <c r="Q30" s="417">
        <f t="shared" si="3"/>
        <v>0</v>
      </c>
    </row>
    <row r="31" spans="2:17">
      <c r="B31" s="149"/>
      <c r="C31" s="149"/>
      <c r="D31" s="149"/>
      <c r="E31" s="125"/>
      <c r="F31" s="125"/>
      <c r="G31" s="125"/>
      <c r="H31" s="149"/>
      <c r="I31" s="149"/>
      <c r="J31" s="125"/>
      <c r="K31" s="125"/>
      <c r="L31" s="125"/>
      <c r="N31" s="340" t="s">
        <v>392</v>
      </c>
      <c r="O31" s="352">
        <v>30</v>
      </c>
      <c r="P31" s="417">
        <f t="shared" si="2"/>
        <v>0</v>
      </c>
      <c r="Q31" s="417">
        <f t="shared" si="3"/>
        <v>0</v>
      </c>
    </row>
    <row r="32" spans="2:17">
      <c r="B32" s="149"/>
      <c r="C32" s="149"/>
      <c r="D32" s="149"/>
      <c r="E32" s="125"/>
      <c r="F32" s="125"/>
      <c r="G32" s="125"/>
      <c r="H32" s="149"/>
      <c r="I32" s="149"/>
      <c r="J32" s="125"/>
      <c r="K32" s="125"/>
      <c r="L32" s="125"/>
      <c r="N32" s="340" t="s">
        <v>393</v>
      </c>
      <c r="O32" s="352">
        <v>31</v>
      </c>
      <c r="P32" s="417">
        <f t="shared" si="2"/>
        <v>0</v>
      </c>
      <c r="Q32" s="417">
        <f t="shared" si="3"/>
        <v>0</v>
      </c>
    </row>
    <row r="33" spans="2:17">
      <c r="B33" s="149"/>
      <c r="C33" s="149"/>
      <c r="D33" s="149"/>
      <c r="E33" s="125"/>
      <c r="F33" s="125"/>
      <c r="G33" s="125"/>
      <c r="H33" s="149"/>
      <c r="I33" s="149"/>
      <c r="J33" s="125"/>
      <c r="K33" s="125"/>
      <c r="L33" s="125"/>
      <c r="N33" s="340" t="s">
        <v>394</v>
      </c>
      <c r="O33" s="352">
        <v>32</v>
      </c>
      <c r="P33" s="417">
        <f t="shared" si="2"/>
        <v>0</v>
      </c>
      <c r="Q33" s="417">
        <f t="shared" si="3"/>
        <v>0</v>
      </c>
    </row>
    <row r="34" spans="2:17">
      <c r="B34" s="149"/>
      <c r="C34" s="149"/>
      <c r="D34" s="149"/>
      <c r="E34" s="125"/>
      <c r="F34" s="125"/>
      <c r="G34" s="125"/>
      <c r="H34" s="149"/>
      <c r="I34" s="149"/>
      <c r="J34" s="125"/>
      <c r="K34" s="125"/>
      <c r="L34" s="125"/>
      <c r="N34" s="340" t="s">
        <v>395</v>
      </c>
      <c r="O34" s="352">
        <v>33</v>
      </c>
      <c r="P34" s="417">
        <f t="shared" si="2"/>
        <v>0</v>
      </c>
      <c r="Q34" s="417">
        <f t="shared" si="3"/>
        <v>0</v>
      </c>
    </row>
    <row r="35" spans="2:17">
      <c r="B35" s="149"/>
      <c r="C35" s="149"/>
      <c r="D35" s="149"/>
      <c r="E35" s="125"/>
      <c r="F35" s="125"/>
      <c r="G35" s="125"/>
      <c r="H35" s="149"/>
      <c r="I35" s="149"/>
      <c r="J35" s="125"/>
      <c r="K35" s="125"/>
      <c r="L35" s="125"/>
      <c r="N35" s="340" t="s">
        <v>396</v>
      </c>
      <c r="O35" s="352">
        <v>34</v>
      </c>
      <c r="P35" s="417">
        <f t="shared" si="2"/>
        <v>0</v>
      </c>
      <c r="Q35" s="417">
        <f t="shared" si="3"/>
        <v>0</v>
      </c>
    </row>
    <row r="36" spans="2:17">
      <c r="B36" s="149"/>
      <c r="C36" s="149"/>
      <c r="D36" s="149"/>
      <c r="E36" s="125"/>
      <c r="F36" s="125"/>
      <c r="G36" s="125"/>
      <c r="H36" s="149"/>
      <c r="I36" s="149"/>
      <c r="J36" s="125"/>
      <c r="K36" s="125"/>
      <c r="L36" s="125"/>
      <c r="N36" s="340" t="s">
        <v>397</v>
      </c>
      <c r="O36" s="352">
        <v>35</v>
      </c>
      <c r="P36" s="417">
        <f t="shared" si="2"/>
        <v>0</v>
      </c>
      <c r="Q36" s="417">
        <f t="shared" si="3"/>
        <v>0</v>
      </c>
    </row>
    <row r="37" spans="2:17">
      <c r="B37" s="149"/>
      <c r="C37" s="149"/>
      <c r="D37" s="149"/>
      <c r="E37" s="125"/>
      <c r="F37" s="125"/>
      <c r="G37" s="125"/>
      <c r="H37" s="149"/>
      <c r="I37" s="149"/>
      <c r="J37" s="125"/>
      <c r="K37" s="125"/>
      <c r="L37" s="125"/>
      <c r="N37" s="340" t="s">
        <v>398</v>
      </c>
      <c r="O37" s="352">
        <v>36</v>
      </c>
      <c r="P37" s="417">
        <f t="shared" si="2"/>
        <v>0</v>
      </c>
      <c r="Q37" s="417">
        <f t="shared" si="3"/>
        <v>0</v>
      </c>
    </row>
    <row r="38" spans="2:17">
      <c r="B38" s="149"/>
      <c r="C38" s="149"/>
      <c r="D38" s="149"/>
      <c r="E38" s="125"/>
      <c r="F38" s="125"/>
      <c r="G38" s="125"/>
      <c r="H38" s="149"/>
      <c r="I38" s="149"/>
      <c r="J38" s="125"/>
      <c r="K38" s="125"/>
      <c r="L38" s="125"/>
      <c r="N38" s="340" t="s">
        <v>399</v>
      </c>
      <c r="O38" s="352">
        <v>37</v>
      </c>
      <c r="P38" s="417">
        <f t="shared" si="2"/>
        <v>0</v>
      </c>
      <c r="Q38" s="417">
        <f t="shared" si="3"/>
        <v>0</v>
      </c>
    </row>
    <row r="39" spans="2:17">
      <c r="B39" s="149"/>
      <c r="C39" s="149"/>
      <c r="D39" s="149"/>
      <c r="E39" s="125"/>
      <c r="F39" s="125"/>
      <c r="G39" s="125"/>
      <c r="H39" s="149"/>
      <c r="I39" s="149"/>
      <c r="J39" s="125"/>
      <c r="K39" s="125"/>
      <c r="L39" s="125"/>
      <c r="N39" s="340" t="s">
        <v>400</v>
      </c>
      <c r="O39" s="352">
        <v>38</v>
      </c>
      <c r="P39" s="417">
        <f t="shared" si="2"/>
        <v>0</v>
      </c>
      <c r="Q39" s="417">
        <f t="shared" si="3"/>
        <v>0</v>
      </c>
    </row>
    <row r="40" spans="2:17">
      <c r="B40" s="149"/>
      <c r="C40" s="149"/>
      <c r="D40" s="149"/>
      <c r="E40" s="125"/>
      <c r="F40" s="125"/>
      <c r="G40" s="125"/>
      <c r="H40" s="149"/>
      <c r="I40" s="149"/>
      <c r="J40" s="125"/>
      <c r="K40" s="125"/>
      <c r="L40" s="125"/>
      <c r="N40" s="340" t="s">
        <v>401</v>
      </c>
      <c r="O40" s="352">
        <v>39</v>
      </c>
      <c r="P40" s="417">
        <f t="shared" si="2"/>
        <v>0</v>
      </c>
      <c r="Q40" s="417">
        <f t="shared" si="3"/>
        <v>0</v>
      </c>
    </row>
    <row r="41" spans="2:17">
      <c r="B41" s="149"/>
      <c r="C41" s="149"/>
      <c r="D41" s="149"/>
      <c r="E41" s="125"/>
      <c r="F41" s="125"/>
      <c r="G41" s="125"/>
      <c r="H41" s="149"/>
      <c r="I41" s="149"/>
      <c r="J41" s="125"/>
      <c r="K41" s="125"/>
      <c r="L41" s="125"/>
      <c r="N41" s="340" t="s">
        <v>402</v>
      </c>
      <c r="O41" s="352">
        <v>40</v>
      </c>
      <c r="P41" s="417">
        <f t="shared" si="2"/>
        <v>0</v>
      </c>
      <c r="Q41" s="417">
        <f t="shared" si="3"/>
        <v>0</v>
      </c>
    </row>
    <row r="42" spans="2:17">
      <c r="B42" s="149"/>
      <c r="C42" s="149"/>
      <c r="D42" s="149"/>
      <c r="E42" s="125"/>
      <c r="F42" s="125"/>
      <c r="G42" s="125"/>
      <c r="H42" s="149"/>
      <c r="I42" s="149"/>
      <c r="J42" s="125"/>
      <c r="K42" s="125"/>
      <c r="L42" s="125"/>
      <c r="N42" s="340" t="s">
        <v>403</v>
      </c>
      <c r="O42" s="352">
        <v>41</v>
      </c>
      <c r="P42" s="417">
        <f t="shared" si="2"/>
        <v>0</v>
      </c>
      <c r="Q42" s="417">
        <f t="shared" si="3"/>
        <v>0</v>
      </c>
    </row>
    <row r="43" spans="2:17">
      <c r="B43" s="149"/>
      <c r="C43" s="149"/>
      <c r="D43" s="149"/>
      <c r="E43" s="125"/>
      <c r="F43" s="125"/>
      <c r="G43" s="125"/>
      <c r="H43" s="149"/>
      <c r="I43" s="149"/>
      <c r="J43" s="125"/>
      <c r="K43" s="125"/>
      <c r="L43" s="125"/>
      <c r="N43" s="340" t="s">
        <v>404</v>
      </c>
      <c r="O43" s="352">
        <v>42</v>
      </c>
      <c r="P43" s="417">
        <f t="shared" si="2"/>
        <v>0</v>
      </c>
      <c r="Q43" s="417">
        <f t="shared" si="3"/>
        <v>0</v>
      </c>
    </row>
    <row r="44" spans="2:17">
      <c r="B44" s="149"/>
      <c r="C44" s="149"/>
      <c r="D44" s="149"/>
      <c r="E44" s="125"/>
      <c r="F44" s="125"/>
      <c r="G44" s="125"/>
      <c r="H44" s="149"/>
      <c r="I44" s="149"/>
      <c r="J44" s="125"/>
      <c r="K44" s="125"/>
      <c r="L44" s="125"/>
      <c r="N44" s="340" t="s">
        <v>405</v>
      </c>
      <c r="O44" s="352">
        <v>43</v>
      </c>
      <c r="P44" s="417">
        <f t="shared" si="2"/>
        <v>0</v>
      </c>
      <c r="Q44" s="417">
        <f t="shared" si="3"/>
        <v>0</v>
      </c>
    </row>
    <row r="45" spans="2:17">
      <c r="B45" s="149"/>
      <c r="C45" s="149"/>
      <c r="D45" s="149"/>
      <c r="E45" s="125"/>
      <c r="F45" s="125"/>
      <c r="G45" s="125"/>
      <c r="H45" s="149"/>
      <c r="I45" s="149"/>
      <c r="J45" s="125"/>
      <c r="K45" s="125"/>
      <c r="L45" s="125"/>
      <c r="N45" s="340" t="s">
        <v>406</v>
      </c>
      <c r="O45" s="352">
        <v>44</v>
      </c>
      <c r="P45" s="417">
        <f t="shared" si="2"/>
        <v>0</v>
      </c>
      <c r="Q45" s="417">
        <f t="shared" si="3"/>
        <v>0</v>
      </c>
    </row>
    <row r="46" spans="2:17">
      <c r="B46" s="149"/>
      <c r="C46" s="149"/>
      <c r="D46" s="149"/>
      <c r="E46" s="125"/>
      <c r="F46" s="125"/>
      <c r="G46" s="125"/>
      <c r="H46" s="149"/>
      <c r="I46" s="149"/>
      <c r="J46" s="125"/>
      <c r="K46" s="125"/>
      <c r="L46" s="125"/>
      <c r="N46" s="340" t="s">
        <v>407</v>
      </c>
      <c r="O46" s="352">
        <v>45</v>
      </c>
      <c r="P46" s="417">
        <f t="shared" si="2"/>
        <v>0</v>
      </c>
      <c r="Q46" s="417">
        <f t="shared" si="3"/>
        <v>0</v>
      </c>
    </row>
    <row r="47" spans="2:17">
      <c r="B47" s="149"/>
      <c r="C47" s="149"/>
      <c r="D47" s="149"/>
      <c r="E47" s="125"/>
      <c r="F47" s="125"/>
      <c r="G47" s="125"/>
      <c r="H47" s="149"/>
      <c r="I47" s="149"/>
      <c r="J47" s="125"/>
      <c r="K47" s="125"/>
      <c r="L47" s="125"/>
      <c r="N47" s="340" t="s">
        <v>408</v>
      </c>
      <c r="O47" s="352">
        <v>46</v>
      </c>
      <c r="P47" s="417">
        <f t="shared" si="2"/>
        <v>0</v>
      </c>
      <c r="Q47" s="417">
        <f t="shared" si="3"/>
        <v>0</v>
      </c>
    </row>
    <row r="48" spans="2:17">
      <c r="B48" s="149"/>
      <c r="C48" s="149"/>
      <c r="D48" s="149"/>
      <c r="E48" s="125"/>
      <c r="F48" s="125"/>
      <c r="G48" s="125"/>
      <c r="H48" s="149"/>
      <c r="I48" s="149"/>
      <c r="J48" s="125"/>
      <c r="K48" s="125"/>
      <c r="L48" s="125"/>
      <c r="N48" s="340" t="s">
        <v>409</v>
      </c>
      <c r="O48" s="352">
        <v>47</v>
      </c>
      <c r="P48" s="417">
        <f t="shared" si="2"/>
        <v>0</v>
      </c>
      <c r="Q48" s="417">
        <f t="shared" si="3"/>
        <v>0</v>
      </c>
    </row>
    <row r="49" spans="2:17">
      <c r="B49" s="149"/>
      <c r="C49" s="149"/>
      <c r="D49" s="149"/>
      <c r="E49" s="125"/>
      <c r="F49" s="125"/>
      <c r="G49" s="125"/>
      <c r="H49" s="149"/>
      <c r="I49" s="149"/>
      <c r="J49" s="125"/>
      <c r="K49" s="125"/>
      <c r="L49" s="125"/>
      <c r="N49" s="340" t="s">
        <v>410</v>
      </c>
      <c r="O49" s="352">
        <v>48</v>
      </c>
      <c r="P49" s="417">
        <f t="shared" si="2"/>
        <v>0</v>
      </c>
      <c r="Q49" s="417">
        <f t="shared" si="3"/>
        <v>0</v>
      </c>
    </row>
    <row r="50" spans="2:17">
      <c r="B50" s="149"/>
      <c r="C50" s="149"/>
      <c r="D50" s="149"/>
      <c r="E50" s="125"/>
      <c r="F50" s="125"/>
      <c r="G50" s="125"/>
      <c r="H50" s="149"/>
      <c r="I50" s="149"/>
      <c r="J50" s="125"/>
      <c r="K50" s="125"/>
      <c r="L50" s="125"/>
      <c r="N50" s="340" t="s">
        <v>411</v>
      </c>
      <c r="O50" s="352">
        <v>49</v>
      </c>
      <c r="P50" s="417">
        <f t="shared" si="2"/>
        <v>0</v>
      </c>
      <c r="Q50" s="417">
        <f t="shared" si="3"/>
        <v>0</v>
      </c>
    </row>
    <row r="51" spans="2:17">
      <c r="B51" s="149"/>
      <c r="C51" s="149"/>
      <c r="D51" s="149"/>
      <c r="E51" s="125"/>
      <c r="F51" s="125"/>
      <c r="G51" s="125"/>
      <c r="H51" s="149"/>
      <c r="I51" s="149"/>
      <c r="J51" s="125"/>
      <c r="K51" s="125"/>
      <c r="L51" s="125"/>
      <c r="N51" s="340" t="s">
        <v>412</v>
      </c>
      <c r="O51" s="352">
        <v>50</v>
      </c>
      <c r="P51" s="417">
        <f t="shared" si="2"/>
        <v>0</v>
      </c>
      <c r="Q51" s="417">
        <f t="shared" si="3"/>
        <v>0</v>
      </c>
    </row>
    <row r="52" spans="2:17">
      <c r="B52" s="149"/>
      <c r="C52" s="149"/>
      <c r="D52" s="149"/>
      <c r="E52" s="125"/>
      <c r="F52" s="125"/>
      <c r="G52" s="125"/>
      <c r="H52" s="149"/>
      <c r="I52" s="149"/>
      <c r="J52" s="125"/>
      <c r="K52" s="125"/>
      <c r="L52" s="125"/>
      <c r="N52" s="340" t="s">
        <v>413</v>
      </c>
      <c r="O52" s="352">
        <v>51</v>
      </c>
      <c r="P52" s="417">
        <f t="shared" si="2"/>
        <v>0</v>
      </c>
      <c r="Q52" s="417">
        <f t="shared" si="3"/>
        <v>0</v>
      </c>
    </row>
    <row r="53" spans="2:17">
      <c r="B53" s="149"/>
      <c r="C53" s="149"/>
      <c r="D53" s="149"/>
      <c r="E53" s="125"/>
      <c r="F53" s="125"/>
      <c r="G53" s="125"/>
      <c r="H53" s="149"/>
      <c r="I53" s="149"/>
      <c r="J53" s="125"/>
      <c r="K53" s="125"/>
      <c r="L53" s="125"/>
      <c r="N53" s="340" t="s">
        <v>414</v>
      </c>
      <c r="O53" s="352">
        <v>52</v>
      </c>
      <c r="P53" s="417">
        <f t="shared" si="2"/>
        <v>0</v>
      </c>
      <c r="Q53" s="417">
        <f t="shared" si="3"/>
        <v>0</v>
      </c>
    </row>
    <row r="54" spans="2:17">
      <c r="B54" s="149"/>
      <c r="C54" s="149"/>
      <c r="D54" s="149"/>
      <c r="E54" s="125"/>
      <c r="F54" s="125"/>
      <c r="G54" s="125"/>
      <c r="H54" s="149"/>
      <c r="I54" s="149"/>
      <c r="J54" s="125"/>
      <c r="K54" s="125"/>
      <c r="L54" s="125"/>
      <c r="N54" s="340" t="s">
        <v>415</v>
      </c>
      <c r="O54" s="352">
        <v>53</v>
      </c>
      <c r="P54" s="417">
        <f t="shared" si="2"/>
        <v>0</v>
      </c>
      <c r="Q54" s="417">
        <f t="shared" si="3"/>
        <v>0</v>
      </c>
    </row>
    <row r="55" spans="2:17">
      <c r="B55" s="149"/>
      <c r="C55" s="149"/>
      <c r="D55" s="149"/>
      <c r="E55" s="125"/>
      <c r="F55" s="125"/>
      <c r="G55" s="125"/>
      <c r="H55" s="149"/>
      <c r="I55" s="149"/>
      <c r="J55" s="125"/>
      <c r="K55" s="125"/>
      <c r="L55" s="125"/>
      <c r="N55" s="340" t="s">
        <v>416</v>
      </c>
      <c r="O55" s="352">
        <v>54</v>
      </c>
      <c r="P55" s="417">
        <f t="shared" si="2"/>
        <v>0</v>
      </c>
      <c r="Q55" s="417">
        <f t="shared" si="3"/>
        <v>0</v>
      </c>
    </row>
    <row r="56" spans="2:17">
      <c r="B56" s="149"/>
      <c r="C56" s="149"/>
      <c r="D56" s="149"/>
      <c r="E56" s="125"/>
      <c r="F56" s="125"/>
      <c r="G56" s="125"/>
      <c r="H56" s="149"/>
      <c r="I56" s="149"/>
      <c r="J56" s="125"/>
      <c r="K56" s="125"/>
      <c r="L56" s="125"/>
      <c r="N56" s="340" t="s">
        <v>417</v>
      </c>
      <c r="O56" s="352">
        <v>55</v>
      </c>
      <c r="P56" s="417">
        <f t="shared" si="2"/>
        <v>0</v>
      </c>
      <c r="Q56" s="417">
        <f t="shared" si="3"/>
        <v>0</v>
      </c>
    </row>
    <row r="57" spans="2:17">
      <c r="B57" s="149"/>
      <c r="C57" s="149"/>
      <c r="D57" s="149"/>
      <c r="E57" s="125"/>
      <c r="F57" s="125"/>
      <c r="G57" s="125"/>
      <c r="H57" s="149"/>
      <c r="I57" s="149"/>
      <c r="J57" s="125"/>
      <c r="K57" s="125"/>
      <c r="L57" s="125"/>
      <c r="N57" s="340" t="s">
        <v>418</v>
      </c>
      <c r="O57" s="352">
        <v>56</v>
      </c>
      <c r="P57" s="417">
        <f t="shared" si="2"/>
        <v>0</v>
      </c>
      <c r="Q57" s="417">
        <f t="shared" si="3"/>
        <v>0</v>
      </c>
    </row>
    <row r="58" spans="2:17">
      <c r="B58" s="149"/>
      <c r="C58" s="149"/>
      <c r="D58" s="149"/>
      <c r="E58" s="125"/>
      <c r="F58" s="125"/>
      <c r="G58" s="125"/>
      <c r="H58" s="149"/>
      <c r="I58" s="149"/>
      <c r="J58" s="125"/>
      <c r="K58" s="125"/>
      <c r="L58" s="125"/>
      <c r="N58" s="340" t="s">
        <v>419</v>
      </c>
      <c r="O58" s="352">
        <v>57</v>
      </c>
      <c r="P58" s="417">
        <f t="shared" si="2"/>
        <v>0</v>
      </c>
      <c r="Q58" s="417">
        <f t="shared" si="3"/>
        <v>0</v>
      </c>
    </row>
    <row r="59" spans="2:17">
      <c r="B59" s="149"/>
      <c r="C59" s="149"/>
      <c r="D59" s="149"/>
      <c r="E59" s="125"/>
      <c r="F59" s="125"/>
      <c r="G59" s="125"/>
      <c r="H59" s="149"/>
      <c r="I59" s="149"/>
      <c r="J59" s="125"/>
      <c r="K59" s="125"/>
      <c r="L59" s="125"/>
      <c r="N59" s="340" t="s">
        <v>420</v>
      </c>
      <c r="O59" s="352">
        <v>58</v>
      </c>
      <c r="P59" s="417">
        <f t="shared" si="2"/>
        <v>0</v>
      </c>
      <c r="Q59" s="417">
        <f t="shared" si="3"/>
        <v>0</v>
      </c>
    </row>
    <row r="60" spans="2:17">
      <c r="B60" s="149"/>
      <c r="C60" s="149"/>
      <c r="D60" s="149"/>
      <c r="E60" s="125"/>
      <c r="F60" s="125"/>
      <c r="G60" s="125"/>
      <c r="H60" s="149"/>
      <c r="I60" s="149"/>
      <c r="J60" s="125"/>
      <c r="K60" s="125"/>
      <c r="L60" s="125"/>
      <c r="N60" s="340" t="s">
        <v>421</v>
      </c>
      <c r="O60" s="352">
        <v>59</v>
      </c>
      <c r="P60" s="417">
        <f t="shared" si="2"/>
        <v>0</v>
      </c>
      <c r="Q60" s="417">
        <f t="shared" si="3"/>
        <v>0</v>
      </c>
    </row>
    <row r="61" spans="2:17">
      <c r="B61" s="149"/>
      <c r="C61" s="149"/>
      <c r="D61" s="149"/>
      <c r="E61" s="125"/>
      <c r="F61" s="125"/>
      <c r="G61" s="125"/>
      <c r="H61" s="149"/>
      <c r="I61" s="149"/>
      <c r="J61" s="125"/>
      <c r="K61" s="125"/>
      <c r="L61" s="125"/>
      <c r="N61" s="340" t="s">
        <v>422</v>
      </c>
      <c r="O61" s="352">
        <v>60</v>
      </c>
      <c r="P61" s="417">
        <f t="shared" si="2"/>
        <v>0</v>
      </c>
      <c r="Q61" s="417">
        <f t="shared" si="3"/>
        <v>0</v>
      </c>
    </row>
    <row r="62" spans="2:17">
      <c r="B62" s="149"/>
      <c r="C62" s="149"/>
      <c r="D62" s="149"/>
      <c r="E62" s="125"/>
      <c r="F62" s="125"/>
      <c r="G62" s="125"/>
      <c r="H62" s="149"/>
      <c r="I62" s="149"/>
      <c r="J62" s="125"/>
      <c r="K62" s="125"/>
      <c r="L62" s="125"/>
      <c r="N62" s="340" t="s">
        <v>423</v>
      </c>
      <c r="O62" s="352">
        <v>61</v>
      </c>
      <c r="P62" s="417">
        <f t="shared" si="2"/>
        <v>0</v>
      </c>
      <c r="Q62" s="417">
        <f t="shared" si="3"/>
        <v>0</v>
      </c>
    </row>
    <row r="63" spans="2:17">
      <c r="B63" s="149"/>
      <c r="C63" s="149"/>
      <c r="D63" s="149"/>
      <c r="E63" s="125"/>
      <c r="F63" s="125"/>
      <c r="G63" s="125"/>
      <c r="H63" s="149"/>
      <c r="I63" s="149"/>
      <c r="J63" s="125"/>
      <c r="K63" s="125"/>
      <c r="L63" s="125"/>
      <c r="N63" s="340" t="s">
        <v>424</v>
      </c>
      <c r="O63" s="352">
        <v>62</v>
      </c>
      <c r="P63" s="417">
        <f t="shared" si="2"/>
        <v>0</v>
      </c>
      <c r="Q63" s="417">
        <f t="shared" si="3"/>
        <v>0</v>
      </c>
    </row>
    <row r="64" spans="2:17">
      <c r="B64" s="149"/>
      <c r="C64" s="149"/>
      <c r="D64" s="149"/>
      <c r="E64" s="125"/>
      <c r="F64" s="125"/>
      <c r="G64" s="125"/>
      <c r="H64" s="149"/>
      <c r="I64" s="149"/>
      <c r="J64" s="125"/>
      <c r="K64" s="125"/>
      <c r="L64" s="125"/>
      <c r="N64" s="340" t="s">
        <v>425</v>
      </c>
      <c r="O64" s="352">
        <v>63</v>
      </c>
      <c r="P64" s="417">
        <f t="shared" si="2"/>
        <v>0</v>
      </c>
      <c r="Q64" s="417">
        <f t="shared" si="3"/>
        <v>0</v>
      </c>
    </row>
    <row r="65" spans="2:17">
      <c r="B65" s="149"/>
      <c r="C65" s="149"/>
      <c r="D65" s="149"/>
      <c r="E65" s="125"/>
      <c r="F65" s="125"/>
      <c r="G65" s="125"/>
      <c r="H65" s="149"/>
      <c r="I65" s="149"/>
      <c r="J65" s="125"/>
      <c r="K65" s="125"/>
      <c r="L65" s="125"/>
      <c r="N65" s="340" t="s">
        <v>426</v>
      </c>
      <c r="O65" s="352">
        <v>64</v>
      </c>
      <c r="P65" s="417">
        <f t="shared" si="2"/>
        <v>0</v>
      </c>
      <c r="Q65" s="417">
        <f t="shared" si="3"/>
        <v>0</v>
      </c>
    </row>
    <row r="66" spans="2:17">
      <c r="B66" s="149"/>
      <c r="C66" s="149"/>
      <c r="D66" s="149"/>
      <c r="E66" s="125"/>
      <c r="F66" s="125"/>
      <c r="G66" s="125"/>
      <c r="H66" s="149"/>
      <c r="I66" s="149"/>
      <c r="J66" s="125"/>
      <c r="K66" s="125"/>
      <c r="L66" s="125"/>
      <c r="N66" s="340" t="s">
        <v>427</v>
      </c>
      <c r="O66" s="352">
        <v>65</v>
      </c>
      <c r="P66" s="417">
        <f t="shared" si="2"/>
        <v>0</v>
      </c>
      <c r="Q66" s="417">
        <f t="shared" si="3"/>
        <v>0</v>
      </c>
    </row>
    <row r="67" spans="2:17">
      <c r="B67" s="149"/>
      <c r="C67" s="149"/>
      <c r="D67" s="149"/>
      <c r="E67" s="125"/>
      <c r="F67" s="125"/>
      <c r="G67" s="125"/>
      <c r="H67" s="149"/>
      <c r="I67" s="149"/>
      <c r="J67" s="125"/>
      <c r="K67" s="125"/>
      <c r="L67" s="125"/>
      <c r="N67" s="340" t="s">
        <v>428</v>
      </c>
      <c r="O67" s="352">
        <v>66</v>
      </c>
      <c r="P67" s="417">
        <f t="shared" ref="P67:P112" si="4">COUNTIF($C$2:$C$11,N67)</f>
        <v>0</v>
      </c>
      <c r="Q67" s="417">
        <f t="shared" ref="Q67:Q112" si="5">COUNTIF($H$2:$H$11,N67)</f>
        <v>0</v>
      </c>
    </row>
    <row r="68" spans="2:17">
      <c r="B68" s="149"/>
      <c r="C68" s="149"/>
      <c r="D68" s="149"/>
      <c r="E68" s="125"/>
      <c r="F68" s="125"/>
      <c r="G68" s="125"/>
      <c r="H68" s="149"/>
      <c r="I68" s="149"/>
      <c r="J68" s="125"/>
      <c r="K68" s="125"/>
      <c r="L68" s="125"/>
      <c r="N68" s="340" t="s">
        <v>429</v>
      </c>
      <c r="O68" s="352">
        <v>67</v>
      </c>
      <c r="P68" s="417">
        <f t="shared" si="4"/>
        <v>0</v>
      </c>
      <c r="Q68" s="417">
        <f t="shared" si="5"/>
        <v>0</v>
      </c>
    </row>
    <row r="69" spans="2:17">
      <c r="B69" s="149"/>
      <c r="C69" s="149"/>
      <c r="D69" s="149"/>
      <c r="E69" s="125"/>
      <c r="F69" s="125"/>
      <c r="G69" s="125"/>
      <c r="H69" s="149"/>
      <c r="I69" s="149"/>
      <c r="J69" s="125"/>
      <c r="K69" s="125"/>
      <c r="L69" s="125"/>
      <c r="N69" s="340" t="s">
        <v>64</v>
      </c>
      <c r="O69" s="352">
        <v>68</v>
      </c>
      <c r="P69" s="417">
        <f t="shared" si="4"/>
        <v>0</v>
      </c>
      <c r="Q69" s="417">
        <f t="shared" si="5"/>
        <v>0</v>
      </c>
    </row>
    <row r="70" spans="2:17">
      <c r="B70" s="149"/>
      <c r="C70" s="149"/>
      <c r="D70" s="149"/>
      <c r="E70" s="125"/>
      <c r="F70" s="125"/>
      <c r="G70" s="125"/>
      <c r="H70" s="149"/>
      <c r="I70" s="149"/>
      <c r="J70" s="125"/>
      <c r="K70" s="125"/>
      <c r="L70" s="125"/>
      <c r="N70" s="340" t="s">
        <v>430</v>
      </c>
      <c r="O70" s="352">
        <v>69</v>
      </c>
      <c r="P70" s="417">
        <f t="shared" si="4"/>
        <v>0</v>
      </c>
      <c r="Q70" s="417">
        <f t="shared" si="5"/>
        <v>0</v>
      </c>
    </row>
    <row r="71" spans="2:17">
      <c r="B71" s="149"/>
      <c r="C71" s="149"/>
      <c r="D71" s="149"/>
      <c r="E71" s="125"/>
      <c r="F71" s="125"/>
      <c r="G71" s="125"/>
      <c r="H71" s="149"/>
      <c r="I71" s="149"/>
      <c r="J71" s="125"/>
      <c r="K71" s="125"/>
      <c r="L71" s="125"/>
      <c r="N71" s="340" t="s">
        <v>431</v>
      </c>
      <c r="O71" s="352">
        <v>70</v>
      </c>
      <c r="P71" s="417">
        <f t="shared" si="4"/>
        <v>0</v>
      </c>
      <c r="Q71" s="417">
        <f t="shared" si="5"/>
        <v>0</v>
      </c>
    </row>
    <row r="72" spans="2:17">
      <c r="B72" s="149"/>
      <c r="C72" s="149"/>
      <c r="D72" s="149"/>
      <c r="E72" s="125"/>
      <c r="F72" s="125"/>
      <c r="G72" s="125"/>
      <c r="H72" s="149"/>
      <c r="I72" s="149"/>
      <c r="J72" s="125"/>
      <c r="K72" s="125"/>
      <c r="L72" s="125"/>
      <c r="N72" s="340" t="s">
        <v>432</v>
      </c>
      <c r="O72" s="352">
        <v>71</v>
      </c>
      <c r="P72" s="417">
        <f t="shared" si="4"/>
        <v>0</v>
      </c>
      <c r="Q72" s="417">
        <f t="shared" si="5"/>
        <v>0</v>
      </c>
    </row>
    <row r="73" spans="2:17">
      <c r="B73" s="149"/>
      <c r="C73" s="149"/>
      <c r="D73" s="149"/>
      <c r="E73" s="125"/>
      <c r="F73" s="125"/>
      <c r="G73" s="125"/>
      <c r="H73" s="149"/>
      <c r="I73" s="149"/>
      <c r="J73" s="125"/>
      <c r="K73" s="125"/>
      <c r="L73" s="125"/>
      <c r="N73" s="340" t="s">
        <v>433</v>
      </c>
      <c r="O73" s="352">
        <v>72</v>
      </c>
      <c r="P73" s="417">
        <f t="shared" si="4"/>
        <v>0</v>
      </c>
      <c r="Q73" s="417">
        <f t="shared" si="5"/>
        <v>0</v>
      </c>
    </row>
    <row r="74" spans="2:17">
      <c r="B74" s="149"/>
      <c r="C74" s="149"/>
      <c r="D74" s="149"/>
      <c r="E74" s="125"/>
      <c r="F74" s="125"/>
      <c r="G74" s="125"/>
      <c r="H74" s="149"/>
      <c r="I74" s="149"/>
      <c r="J74" s="125"/>
      <c r="K74" s="125"/>
      <c r="L74" s="125"/>
      <c r="N74" s="340" t="s">
        <v>434</v>
      </c>
      <c r="O74" s="352">
        <v>73</v>
      </c>
      <c r="P74" s="417">
        <f t="shared" si="4"/>
        <v>0</v>
      </c>
      <c r="Q74" s="417">
        <f t="shared" si="5"/>
        <v>0</v>
      </c>
    </row>
    <row r="75" spans="2:17">
      <c r="B75" s="149"/>
      <c r="C75" s="149"/>
      <c r="D75" s="149"/>
      <c r="E75" s="125"/>
      <c r="F75" s="125"/>
      <c r="G75" s="125"/>
      <c r="H75" s="149"/>
      <c r="I75" s="149"/>
      <c r="J75" s="125"/>
      <c r="K75" s="125"/>
      <c r="L75" s="125"/>
      <c r="N75" s="340" t="s">
        <v>435</v>
      </c>
      <c r="O75" s="352">
        <v>74</v>
      </c>
      <c r="P75" s="417">
        <f t="shared" si="4"/>
        <v>0</v>
      </c>
      <c r="Q75" s="417">
        <f t="shared" si="5"/>
        <v>0</v>
      </c>
    </row>
    <row r="76" spans="2:17">
      <c r="B76" s="149"/>
      <c r="C76" s="149"/>
      <c r="D76" s="149"/>
      <c r="E76" s="125"/>
      <c r="F76" s="125"/>
      <c r="G76" s="125"/>
      <c r="H76" s="149"/>
      <c r="I76" s="149"/>
      <c r="J76" s="125"/>
      <c r="K76" s="125"/>
      <c r="L76" s="125"/>
      <c r="N76" s="340" t="s">
        <v>436</v>
      </c>
      <c r="O76" s="352">
        <v>75</v>
      </c>
      <c r="P76" s="417">
        <f t="shared" si="4"/>
        <v>0</v>
      </c>
      <c r="Q76" s="417">
        <f t="shared" si="5"/>
        <v>0</v>
      </c>
    </row>
    <row r="77" spans="2:17">
      <c r="B77" s="149"/>
      <c r="C77" s="149"/>
      <c r="D77" s="149"/>
      <c r="E77" s="125"/>
      <c r="F77" s="125"/>
      <c r="G77" s="125"/>
      <c r="H77" s="149"/>
      <c r="I77" s="149"/>
      <c r="J77" s="125"/>
      <c r="K77" s="125"/>
      <c r="L77" s="125"/>
      <c r="N77" s="340" t="s">
        <v>437</v>
      </c>
      <c r="O77" s="352">
        <v>76</v>
      </c>
      <c r="P77" s="417">
        <f t="shared" si="4"/>
        <v>0</v>
      </c>
      <c r="Q77" s="417">
        <f t="shared" si="5"/>
        <v>0</v>
      </c>
    </row>
    <row r="78" spans="2:17">
      <c r="B78" s="149"/>
      <c r="C78" s="149"/>
      <c r="D78" s="149"/>
      <c r="E78" s="125"/>
      <c r="F78" s="125"/>
      <c r="G78" s="125"/>
      <c r="H78" s="149"/>
      <c r="I78" s="149"/>
      <c r="J78" s="125"/>
      <c r="K78" s="125"/>
      <c r="L78" s="125"/>
      <c r="N78" s="340" t="s">
        <v>438</v>
      </c>
      <c r="O78" s="352">
        <v>77</v>
      </c>
      <c r="P78" s="417">
        <f t="shared" si="4"/>
        <v>0</v>
      </c>
      <c r="Q78" s="417">
        <f t="shared" si="5"/>
        <v>0</v>
      </c>
    </row>
    <row r="79" spans="2:17">
      <c r="B79" s="149"/>
      <c r="C79" s="149"/>
      <c r="D79" s="149"/>
      <c r="E79" s="125"/>
      <c r="F79" s="125"/>
      <c r="G79" s="125"/>
      <c r="H79" s="149"/>
      <c r="I79" s="149"/>
      <c r="J79" s="125"/>
      <c r="K79" s="125"/>
      <c r="L79" s="125"/>
      <c r="N79" s="340" t="s">
        <v>439</v>
      </c>
      <c r="O79" s="352">
        <v>78</v>
      </c>
      <c r="P79" s="417">
        <f t="shared" si="4"/>
        <v>0</v>
      </c>
      <c r="Q79" s="417">
        <f t="shared" si="5"/>
        <v>0</v>
      </c>
    </row>
    <row r="80" spans="2:17">
      <c r="B80" s="149"/>
      <c r="C80" s="149"/>
      <c r="D80" s="149"/>
      <c r="E80" s="125"/>
      <c r="F80" s="125"/>
      <c r="G80" s="125"/>
      <c r="H80" s="149"/>
      <c r="I80" s="149"/>
      <c r="J80" s="125"/>
      <c r="K80" s="125"/>
      <c r="L80" s="125"/>
      <c r="N80" s="340" t="s">
        <v>440</v>
      </c>
      <c r="O80" s="352">
        <v>79</v>
      </c>
      <c r="P80" s="417">
        <f t="shared" si="4"/>
        <v>0</v>
      </c>
      <c r="Q80" s="417">
        <f t="shared" si="5"/>
        <v>0</v>
      </c>
    </row>
    <row r="81" spans="2:17">
      <c r="B81" s="149"/>
      <c r="C81" s="149"/>
      <c r="D81" s="149"/>
      <c r="E81" s="125"/>
      <c r="F81" s="125"/>
      <c r="G81" s="125"/>
      <c r="H81" s="149"/>
      <c r="I81" s="149"/>
      <c r="J81" s="125"/>
      <c r="K81" s="125"/>
      <c r="L81" s="125"/>
      <c r="N81" s="340" t="s">
        <v>441</v>
      </c>
      <c r="O81" s="352">
        <v>80</v>
      </c>
      <c r="P81" s="417">
        <f t="shared" si="4"/>
        <v>0</v>
      </c>
      <c r="Q81" s="417">
        <f t="shared" si="5"/>
        <v>0</v>
      </c>
    </row>
    <row r="82" spans="2:17">
      <c r="B82" s="149"/>
      <c r="C82" s="149"/>
      <c r="D82" s="149"/>
      <c r="E82" s="125"/>
      <c r="F82" s="125"/>
      <c r="G82" s="125"/>
      <c r="H82" s="149"/>
      <c r="I82" s="149"/>
      <c r="J82" s="125"/>
      <c r="K82" s="125"/>
      <c r="L82" s="125"/>
      <c r="N82" s="340" t="s">
        <v>442</v>
      </c>
      <c r="O82" s="352">
        <v>81</v>
      </c>
      <c r="P82" s="417">
        <f t="shared" si="4"/>
        <v>0</v>
      </c>
      <c r="Q82" s="417">
        <f t="shared" si="5"/>
        <v>0</v>
      </c>
    </row>
    <row r="83" spans="2:17">
      <c r="B83" s="149"/>
      <c r="C83" s="149"/>
      <c r="D83" s="149"/>
      <c r="E83" s="125"/>
      <c r="F83" s="125"/>
      <c r="G83" s="125"/>
      <c r="H83" s="149"/>
      <c r="I83" s="149"/>
      <c r="J83" s="125"/>
      <c r="K83" s="125"/>
      <c r="L83" s="125"/>
      <c r="N83" s="340" t="s">
        <v>443</v>
      </c>
      <c r="O83" s="352">
        <v>82</v>
      </c>
      <c r="P83" s="417">
        <f t="shared" si="4"/>
        <v>0</v>
      </c>
      <c r="Q83" s="417">
        <f t="shared" si="5"/>
        <v>0</v>
      </c>
    </row>
    <row r="84" spans="2:17">
      <c r="B84" s="149"/>
      <c r="C84" s="149"/>
      <c r="D84" s="149"/>
      <c r="E84" s="125"/>
      <c r="F84" s="125"/>
      <c r="G84" s="125"/>
      <c r="H84" s="149"/>
      <c r="I84" s="149"/>
      <c r="J84" s="125"/>
      <c r="K84" s="125"/>
      <c r="L84" s="125"/>
      <c r="N84" s="340" t="s">
        <v>444</v>
      </c>
      <c r="O84" s="352">
        <v>83</v>
      </c>
      <c r="P84" s="417">
        <f t="shared" si="4"/>
        <v>0</v>
      </c>
      <c r="Q84" s="417">
        <f t="shared" si="5"/>
        <v>0</v>
      </c>
    </row>
    <row r="85" spans="2:17">
      <c r="B85" s="149"/>
      <c r="C85" s="149"/>
      <c r="D85" s="149"/>
      <c r="E85" s="125"/>
      <c r="F85" s="125"/>
      <c r="G85" s="125"/>
      <c r="H85" s="149"/>
      <c r="I85" s="149"/>
      <c r="J85" s="125"/>
      <c r="K85" s="125"/>
      <c r="L85" s="125"/>
      <c r="N85" s="340" t="s">
        <v>445</v>
      </c>
      <c r="O85" s="352">
        <v>84</v>
      </c>
      <c r="P85" s="417">
        <f t="shared" si="4"/>
        <v>0</v>
      </c>
      <c r="Q85" s="417">
        <f t="shared" si="5"/>
        <v>0</v>
      </c>
    </row>
    <row r="86" spans="2:17">
      <c r="B86" s="149"/>
      <c r="C86" s="149"/>
      <c r="D86" s="149"/>
      <c r="E86" s="125"/>
      <c r="F86" s="125"/>
      <c r="G86" s="125"/>
      <c r="H86" s="149"/>
      <c r="I86" s="149"/>
      <c r="J86" s="125"/>
      <c r="K86" s="125"/>
      <c r="L86" s="125"/>
      <c r="N86" s="340" t="s">
        <v>446</v>
      </c>
      <c r="O86" s="352">
        <v>85</v>
      </c>
      <c r="P86" s="417">
        <f t="shared" si="4"/>
        <v>0</v>
      </c>
      <c r="Q86" s="417">
        <f t="shared" si="5"/>
        <v>0</v>
      </c>
    </row>
    <row r="87" spans="2:17">
      <c r="B87" s="149"/>
      <c r="C87" s="149"/>
      <c r="D87" s="149"/>
      <c r="E87" s="125"/>
      <c r="F87" s="125"/>
      <c r="G87" s="125"/>
      <c r="H87" s="149"/>
      <c r="I87" s="149"/>
      <c r="J87" s="125"/>
      <c r="K87" s="125"/>
      <c r="L87" s="125"/>
      <c r="N87" s="340" t="s">
        <v>447</v>
      </c>
      <c r="O87" s="352">
        <v>86</v>
      </c>
      <c r="P87" s="417">
        <f t="shared" si="4"/>
        <v>0</v>
      </c>
      <c r="Q87" s="417">
        <f t="shared" si="5"/>
        <v>0</v>
      </c>
    </row>
    <row r="88" spans="2:17">
      <c r="B88" s="149"/>
      <c r="C88" s="149"/>
      <c r="D88" s="149"/>
      <c r="E88" s="125"/>
      <c r="F88" s="125"/>
      <c r="G88" s="125"/>
      <c r="H88" s="149"/>
      <c r="I88" s="149"/>
      <c r="J88" s="125"/>
      <c r="K88" s="125"/>
      <c r="L88" s="125"/>
      <c r="N88" s="340" t="s">
        <v>448</v>
      </c>
      <c r="O88" s="352">
        <v>87</v>
      </c>
      <c r="P88" s="417">
        <f t="shared" si="4"/>
        <v>0</v>
      </c>
      <c r="Q88" s="417">
        <f t="shared" si="5"/>
        <v>0</v>
      </c>
    </row>
    <row r="89" spans="2:17">
      <c r="B89" s="149"/>
      <c r="C89" s="149"/>
      <c r="D89" s="149"/>
      <c r="E89" s="125"/>
      <c r="F89" s="125"/>
      <c r="G89" s="125"/>
      <c r="H89" s="149"/>
      <c r="I89" s="149"/>
      <c r="J89" s="125"/>
      <c r="K89" s="125"/>
      <c r="L89" s="125"/>
      <c r="N89" s="340" t="s">
        <v>449</v>
      </c>
      <c r="O89" s="352">
        <v>88</v>
      </c>
      <c r="P89" s="417">
        <f t="shared" si="4"/>
        <v>0</v>
      </c>
      <c r="Q89" s="417">
        <f t="shared" si="5"/>
        <v>0</v>
      </c>
    </row>
    <row r="90" spans="2:17">
      <c r="B90" s="149"/>
      <c r="C90" s="149"/>
      <c r="D90" s="149"/>
      <c r="E90" s="125"/>
      <c r="F90" s="125"/>
      <c r="G90" s="125"/>
      <c r="H90" s="149"/>
      <c r="I90" s="149"/>
      <c r="J90" s="125"/>
      <c r="K90" s="125"/>
      <c r="L90" s="125"/>
      <c r="N90" s="340" t="s">
        <v>450</v>
      </c>
      <c r="O90" s="352">
        <v>89</v>
      </c>
      <c r="P90" s="417">
        <f t="shared" si="4"/>
        <v>0</v>
      </c>
      <c r="Q90" s="417">
        <f t="shared" si="5"/>
        <v>0</v>
      </c>
    </row>
    <row r="91" spans="2:17">
      <c r="B91" s="149"/>
      <c r="C91" s="149"/>
      <c r="D91" s="149"/>
      <c r="E91" s="125"/>
      <c r="F91" s="125"/>
      <c r="G91" s="125"/>
      <c r="H91" s="149"/>
      <c r="I91" s="149"/>
      <c r="J91" s="125"/>
      <c r="K91" s="125"/>
      <c r="L91" s="125"/>
      <c r="N91" s="340" t="s">
        <v>451</v>
      </c>
      <c r="O91" s="352">
        <v>90</v>
      </c>
      <c r="P91" s="417">
        <f t="shared" si="4"/>
        <v>0</v>
      </c>
      <c r="Q91" s="417">
        <f t="shared" si="5"/>
        <v>0</v>
      </c>
    </row>
    <row r="92" spans="2:17">
      <c r="B92" s="149"/>
      <c r="C92" s="149"/>
      <c r="D92" s="149"/>
      <c r="E92" s="125"/>
      <c r="F92" s="125"/>
      <c r="G92" s="125"/>
      <c r="H92" s="149"/>
      <c r="I92" s="149"/>
      <c r="J92" s="125"/>
      <c r="K92" s="125"/>
      <c r="L92" s="125"/>
      <c r="N92" s="340" t="s">
        <v>452</v>
      </c>
      <c r="O92" s="352">
        <v>91</v>
      </c>
      <c r="P92" s="417">
        <f t="shared" si="4"/>
        <v>0</v>
      </c>
      <c r="Q92" s="417">
        <f t="shared" si="5"/>
        <v>0</v>
      </c>
    </row>
    <row r="93" spans="2:17">
      <c r="B93" s="149"/>
      <c r="C93" s="149"/>
      <c r="D93" s="149"/>
      <c r="E93" s="125"/>
      <c r="F93" s="125"/>
      <c r="G93" s="125"/>
      <c r="H93" s="149"/>
      <c r="I93" s="149"/>
      <c r="J93" s="125"/>
      <c r="K93" s="125"/>
      <c r="L93" s="125"/>
      <c r="N93" s="340" t="s">
        <v>453</v>
      </c>
      <c r="O93" s="352">
        <v>92</v>
      </c>
      <c r="P93" s="417">
        <f t="shared" si="4"/>
        <v>0</v>
      </c>
      <c r="Q93" s="417">
        <f t="shared" si="5"/>
        <v>0</v>
      </c>
    </row>
    <row r="94" spans="2:17">
      <c r="B94" s="149"/>
      <c r="C94" s="149"/>
      <c r="D94" s="149"/>
      <c r="E94" s="125"/>
      <c r="F94" s="125"/>
      <c r="G94" s="125"/>
      <c r="H94" s="149"/>
      <c r="I94" s="149"/>
      <c r="J94" s="125"/>
      <c r="K94" s="125"/>
      <c r="L94" s="125"/>
      <c r="N94" s="340" t="s">
        <v>454</v>
      </c>
      <c r="O94" s="352">
        <v>93</v>
      </c>
      <c r="P94" s="417">
        <f t="shared" si="4"/>
        <v>0</v>
      </c>
      <c r="Q94" s="417">
        <f t="shared" si="5"/>
        <v>0</v>
      </c>
    </row>
    <row r="95" spans="2:17">
      <c r="B95" s="149"/>
      <c r="C95" s="149"/>
      <c r="D95" s="149"/>
      <c r="E95" s="125"/>
      <c r="F95" s="125"/>
      <c r="G95" s="125"/>
      <c r="H95" s="149"/>
      <c r="I95" s="149"/>
      <c r="J95" s="125"/>
      <c r="K95" s="125"/>
      <c r="L95" s="125"/>
      <c r="N95" s="340" t="s">
        <v>455</v>
      </c>
      <c r="O95" s="352">
        <v>94</v>
      </c>
      <c r="P95" s="417">
        <f t="shared" si="4"/>
        <v>0</v>
      </c>
      <c r="Q95" s="417">
        <f t="shared" si="5"/>
        <v>0</v>
      </c>
    </row>
    <row r="96" spans="2:17">
      <c r="B96" s="149"/>
      <c r="C96" s="149"/>
      <c r="D96" s="149"/>
      <c r="E96" s="125"/>
      <c r="F96" s="125"/>
      <c r="G96" s="125"/>
      <c r="H96" s="149"/>
      <c r="I96" s="149"/>
      <c r="J96" s="125"/>
      <c r="K96" s="125"/>
      <c r="L96" s="125"/>
      <c r="N96" s="340" t="s">
        <v>456</v>
      </c>
      <c r="O96" s="352">
        <v>95</v>
      </c>
      <c r="P96" s="417">
        <f t="shared" si="4"/>
        <v>0</v>
      </c>
      <c r="Q96" s="417">
        <f t="shared" si="5"/>
        <v>0</v>
      </c>
    </row>
    <row r="97" spans="2:17">
      <c r="B97" s="149"/>
      <c r="C97" s="149"/>
      <c r="D97" s="149"/>
      <c r="E97" s="125"/>
      <c r="F97" s="125"/>
      <c r="G97" s="125"/>
      <c r="H97" s="149"/>
      <c r="I97" s="149"/>
      <c r="J97" s="125"/>
      <c r="K97" s="125"/>
      <c r="L97" s="125"/>
      <c r="N97" s="340" t="s">
        <v>457</v>
      </c>
      <c r="O97" s="352">
        <v>96</v>
      </c>
      <c r="P97" s="417">
        <f t="shared" si="4"/>
        <v>0</v>
      </c>
      <c r="Q97" s="417">
        <f t="shared" si="5"/>
        <v>0</v>
      </c>
    </row>
    <row r="98" spans="2:17">
      <c r="B98" s="149"/>
      <c r="C98" s="149"/>
      <c r="D98" s="149"/>
      <c r="E98" s="125"/>
      <c r="F98" s="125"/>
      <c r="G98" s="125"/>
      <c r="H98" s="149"/>
      <c r="I98" s="149"/>
      <c r="J98" s="125"/>
      <c r="K98" s="125"/>
      <c r="L98" s="125"/>
      <c r="N98" s="340" t="s">
        <v>458</v>
      </c>
      <c r="O98" s="352">
        <v>97</v>
      </c>
      <c r="P98" s="417">
        <f t="shared" si="4"/>
        <v>0</v>
      </c>
      <c r="Q98" s="417">
        <f t="shared" si="5"/>
        <v>0</v>
      </c>
    </row>
    <row r="99" spans="2:17">
      <c r="B99" s="149"/>
      <c r="C99" s="149"/>
      <c r="D99" s="149"/>
      <c r="E99" s="125"/>
      <c r="F99" s="125"/>
      <c r="G99" s="125"/>
      <c r="H99" s="149"/>
      <c r="I99" s="149"/>
      <c r="J99" s="125"/>
      <c r="K99" s="125"/>
      <c r="L99" s="125"/>
      <c r="N99" s="340" t="s">
        <v>459</v>
      </c>
      <c r="O99" s="352">
        <v>98</v>
      </c>
      <c r="P99" s="417">
        <f t="shared" si="4"/>
        <v>0</v>
      </c>
      <c r="Q99" s="417">
        <f t="shared" si="5"/>
        <v>0</v>
      </c>
    </row>
    <row r="100" spans="2:17">
      <c r="B100" s="149"/>
      <c r="C100" s="149"/>
      <c r="D100" s="149"/>
      <c r="E100" s="125"/>
      <c r="F100" s="125"/>
      <c r="G100" s="125"/>
      <c r="H100" s="149"/>
      <c r="I100" s="149"/>
      <c r="J100" s="125"/>
      <c r="K100" s="125"/>
      <c r="L100" s="125"/>
      <c r="N100" s="340" t="s">
        <v>460</v>
      </c>
      <c r="O100" s="352">
        <v>99</v>
      </c>
      <c r="P100" s="417">
        <f t="shared" si="4"/>
        <v>0</v>
      </c>
      <c r="Q100" s="417">
        <f t="shared" si="5"/>
        <v>0</v>
      </c>
    </row>
    <row r="101" spans="2:17">
      <c r="B101" s="149"/>
      <c r="C101" s="149"/>
      <c r="D101" s="149"/>
      <c r="E101" s="125"/>
      <c r="F101" s="125"/>
      <c r="G101" s="125"/>
      <c r="H101" s="149"/>
      <c r="I101" s="149"/>
      <c r="J101" s="125"/>
      <c r="K101" s="125"/>
      <c r="L101" s="125"/>
      <c r="N101" s="340" t="s">
        <v>461</v>
      </c>
      <c r="O101" s="352">
        <v>100</v>
      </c>
      <c r="P101" s="417">
        <f t="shared" si="4"/>
        <v>0</v>
      </c>
      <c r="Q101" s="417">
        <f t="shared" si="5"/>
        <v>0</v>
      </c>
    </row>
    <row r="102" spans="2:17">
      <c r="B102" s="149"/>
      <c r="C102" s="149"/>
      <c r="D102" s="149"/>
      <c r="E102" s="125"/>
      <c r="F102" s="125"/>
      <c r="G102" s="125"/>
      <c r="H102" s="149"/>
      <c r="I102" s="149"/>
      <c r="J102" s="125"/>
      <c r="K102" s="125"/>
      <c r="L102" s="125"/>
      <c r="N102" s="340" t="s">
        <v>462</v>
      </c>
      <c r="O102" s="352">
        <v>101</v>
      </c>
      <c r="P102" s="417">
        <f t="shared" si="4"/>
        <v>0</v>
      </c>
      <c r="Q102" s="417">
        <f t="shared" si="5"/>
        <v>0</v>
      </c>
    </row>
    <row r="103" spans="2:17">
      <c r="B103" s="149"/>
      <c r="C103" s="149"/>
      <c r="D103" s="149"/>
      <c r="E103" s="125"/>
      <c r="F103" s="125"/>
      <c r="G103" s="125"/>
      <c r="H103" s="149"/>
      <c r="I103" s="149"/>
      <c r="J103" s="125"/>
      <c r="K103" s="125"/>
      <c r="L103" s="125"/>
      <c r="N103" s="340" t="s">
        <v>463</v>
      </c>
      <c r="O103" s="352">
        <v>102</v>
      </c>
      <c r="P103" s="417">
        <f t="shared" si="4"/>
        <v>0</v>
      </c>
      <c r="Q103" s="417">
        <f t="shared" si="5"/>
        <v>0</v>
      </c>
    </row>
    <row r="104" spans="2:17">
      <c r="B104" s="149"/>
      <c r="C104" s="149"/>
      <c r="D104" s="149"/>
      <c r="E104" s="125"/>
      <c r="F104" s="125"/>
      <c r="G104" s="125"/>
      <c r="H104" s="149"/>
      <c r="I104" s="149"/>
      <c r="J104" s="125"/>
      <c r="K104" s="125"/>
      <c r="L104" s="125"/>
      <c r="N104" s="340" t="s">
        <v>464</v>
      </c>
      <c r="O104" s="352">
        <v>103</v>
      </c>
      <c r="P104" s="417">
        <f t="shared" si="4"/>
        <v>0</v>
      </c>
      <c r="Q104" s="417">
        <f t="shared" si="5"/>
        <v>0</v>
      </c>
    </row>
    <row r="105" spans="2:17">
      <c r="B105" s="149"/>
      <c r="C105" s="149"/>
      <c r="D105" s="149"/>
      <c r="E105" s="125"/>
      <c r="F105" s="125"/>
      <c r="G105" s="125"/>
      <c r="H105" s="149"/>
      <c r="I105" s="149"/>
      <c r="J105" s="125"/>
      <c r="K105" s="125"/>
      <c r="L105" s="125"/>
      <c r="N105" s="340" t="s">
        <v>465</v>
      </c>
      <c r="O105" s="352">
        <v>104</v>
      </c>
      <c r="P105" s="417">
        <f t="shared" si="4"/>
        <v>0</v>
      </c>
      <c r="Q105" s="417">
        <f t="shared" si="5"/>
        <v>0</v>
      </c>
    </row>
    <row r="106" spans="2:17">
      <c r="B106" s="149"/>
      <c r="C106" s="149"/>
      <c r="D106" s="149"/>
      <c r="E106" s="125"/>
      <c r="F106" s="125"/>
      <c r="G106" s="125"/>
      <c r="H106" s="149"/>
      <c r="I106" s="149"/>
      <c r="J106" s="125"/>
      <c r="K106" s="125"/>
      <c r="L106" s="125"/>
      <c r="N106" s="340" t="s">
        <v>466</v>
      </c>
      <c r="O106" s="352">
        <v>105</v>
      </c>
      <c r="P106" s="417">
        <f t="shared" si="4"/>
        <v>0</v>
      </c>
      <c r="Q106" s="417">
        <f t="shared" si="5"/>
        <v>0</v>
      </c>
    </row>
    <row r="107" spans="2:17">
      <c r="B107" s="149"/>
      <c r="C107" s="149"/>
      <c r="D107" s="149"/>
      <c r="E107" s="125"/>
      <c r="F107" s="125"/>
      <c r="G107" s="125"/>
      <c r="H107" s="149"/>
      <c r="I107" s="149"/>
      <c r="J107" s="125"/>
      <c r="K107" s="125"/>
      <c r="L107" s="125"/>
      <c r="N107" s="340" t="s">
        <v>467</v>
      </c>
      <c r="O107" s="352">
        <v>106</v>
      </c>
      <c r="P107" s="417">
        <f t="shared" si="4"/>
        <v>0</v>
      </c>
      <c r="Q107" s="417">
        <f t="shared" si="5"/>
        <v>0</v>
      </c>
    </row>
    <row r="108" spans="2:17">
      <c r="B108" s="149"/>
      <c r="C108" s="149"/>
      <c r="D108" s="149"/>
      <c r="E108" s="125"/>
      <c r="F108" s="125"/>
      <c r="G108" s="125"/>
      <c r="H108" s="149"/>
      <c r="I108" s="149"/>
      <c r="J108" s="125"/>
      <c r="K108" s="125"/>
      <c r="L108" s="125"/>
      <c r="N108" s="340" t="s">
        <v>468</v>
      </c>
      <c r="O108" s="352">
        <v>107</v>
      </c>
      <c r="P108" s="417">
        <f t="shared" si="4"/>
        <v>0</v>
      </c>
      <c r="Q108" s="417">
        <f t="shared" si="5"/>
        <v>0</v>
      </c>
    </row>
    <row r="109" spans="2:17">
      <c r="B109" s="149"/>
      <c r="C109" s="149"/>
      <c r="D109" s="149"/>
      <c r="E109" s="125"/>
      <c r="F109" s="125"/>
      <c r="G109" s="125"/>
      <c r="H109" s="149"/>
      <c r="I109" s="149"/>
      <c r="J109" s="125"/>
      <c r="K109" s="125"/>
      <c r="L109" s="125"/>
      <c r="N109" s="340" t="s">
        <v>469</v>
      </c>
      <c r="O109" s="352">
        <v>108</v>
      </c>
      <c r="P109" s="417">
        <f t="shared" si="4"/>
        <v>0</v>
      </c>
      <c r="Q109" s="417">
        <f t="shared" si="5"/>
        <v>0</v>
      </c>
    </row>
    <row r="110" spans="2:17">
      <c r="B110" s="149"/>
      <c r="C110" s="149"/>
      <c r="D110" s="149"/>
      <c r="E110" s="125"/>
      <c r="F110" s="125"/>
      <c r="G110" s="125"/>
      <c r="H110" s="149"/>
      <c r="I110" s="149"/>
      <c r="J110" s="125"/>
      <c r="K110" s="125"/>
      <c r="L110" s="125"/>
      <c r="N110" s="340" t="s">
        <v>470</v>
      </c>
      <c r="O110" s="352">
        <v>109</v>
      </c>
      <c r="P110" s="417">
        <f t="shared" si="4"/>
        <v>0</v>
      </c>
      <c r="Q110" s="417">
        <f t="shared" si="5"/>
        <v>0</v>
      </c>
    </row>
    <row r="111" spans="2:17" ht="15.75" thickBot="1">
      <c r="B111" s="149"/>
      <c r="C111" s="149"/>
      <c r="D111" s="149"/>
      <c r="E111" s="125"/>
      <c r="F111" s="125"/>
      <c r="G111" s="125"/>
      <c r="H111" s="149"/>
      <c r="I111" s="149"/>
      <c r="J111" s="125"/>
      <c r="K111" s="125"/>
      <c r="L111" s="125"/>
      <c r="N111" s="353" t="s">
        <v>471</v>
      </c>
      <c r="O111" s="354">
        <v>110</v>
      </c>
      <c r="P111" s="417">
        <f t="shared" si="4"/>
        <v>0</v>
      </c>
      <c r="Q111" s="417">
        <f t="shared" si="5"/>
        <v>0</v>
      </c>
    </row>
    <row r="112" spans="2:17" ht="15.75" thickBot="1">
      <c r="B112" s="149"/>
      <c r="C112" s="149"/>
      <c r="D112" s="149"/>
      <c r="E112" s="125"/>
      <c r="F112" s="125"/>
      <c r="G112" s="125"/>
      <c r="H112" s="149"/>
      <c r="I112" s="149"/>
      <c r="J112" s="125"/>
      <c r="K112" s="125"/>
      <c r="L112" s="125"/>
      <c r="N112" s="353">
        <v>0</v>
      </c>
      <c r="O112" s="354">
        <v>111</v>
      </c>
      <c r="P112" s="417">
        <f t="shared" si="4"/>
        <v>10</v>
      </c>
      <c r="Q112" s="417">
        <f t="shared" si="5"/>
        <v>10</v>
      </c>
    </row>
    <row r="113" spans="2:15">
      <c r="B113" s="149"/>
      <c r="C113" s="149"/>
      <c r="D113" s="149"/>
      <c r="E113" s="125"/>
      <c r="F113" s="125"/>
      <c r="G113" s="125"/>
      <c r="H113" s="149"/>
      <c r="I113" s="149"/>
      <c r="J113" s="125"/>
      <c r="K113" s="125"/>
      <c r="L113" s="125"/>
      <c r="N113" s="149"/>
      <c r="O113" s="149"/>
    </row>
    <row r="114" spans="2:15">
      <c r="B114" s="149"/>
      <c r="C114" s="149"/>
      <c r="D114" s="149"/>
      <c r="E114" s="125"/>
      <c r="F114" s="125"/>
      <c r="G114" s="125"/>
      <c r="H114" s="149"/>
      <c r="I114" s="149"/>
      <c r="J114" s="125"/>
      <c r="K114" s="125"/>
      <c r="L114" s="125"/>
      <c r="N114" s="149"/>
      <c r="O114" s="149"/>
    </row>
    <row r="115" spans="2:15">
      <c r="B115" s="149"/>
      <c r="C115" s="149"/>
      <c r="D115" s="149"/>
      <c r="E115" s="125"/>
      <c r="F115" s="125"/>
      <c r="G115" s="125"/>
      <c r="H115" s="149"/>
      <c r="I115" s="149"/>
      <c r="J115" s="125"/>
      <c r="K115" s="125"/>
      <c r="L115" s="125"/>
      <c r="N115" s="149"/>
      <c r="O115" s="149"/>
    </row>
    <row r="116" spans="2:15">
      <c r="B116" s="149"/>
      <c r="C116" s="149"/>
      <c r="D116" s="149"/>
      <c r="E116" s="125"/>
      <c r="F116" s="125"/>
      <c r="G116" s="125"/>
      <c r="H116" s="149"/>
      <c r="I116" s="149"/>
      <c r="J116" s="125"/>
      <c r="K116" s="125"/>
      <c r="L116" s="125"/>
      <c r="N116" s="149"/>
      <c r="O116" s="149"/>
    </row>
    <row r="117" spans="2:15">
      <c r="B117" s="149"/>
      <c r="C117" s="149"/>
      <c r="D117" s="149"/>
      <c r="E117" s="125"/>
      <c r="F117" s="125"/>
      <c r="G117" s="125"/>
      <c r="H117" s="149"/>
      <c r="I117" s="149"/>
      <c r="J117" s="125"/>
      <c r="K117" s="125"/>
      <c r="L117" s="125"/>
      <c r="N117" s="149"/>
      <c r="O117" s="149"/>
    </row>
    <row r="118" spans="2:15">
      <c r="B118" s="149"/>
      <c r="C118" s="149"/>
      <c r="D118" s="149"/>
      <c r="E118" s="125"/>
      <c r="F118" s="125"/>
      <c r="G118" s="125"/>
      <c r="H118" s="149"/>
      <c r="I118" s="149"/>
      <c r="J118" s="125"/>
      <c r="K118" s="125"/>
      <c r="L118" s="125"/>
      <c r="N118" s="149"/>
      <c r="O118" s="149"/>
    </row>
    <row r="119" spans="2:15">
      <c r="B119" s="149"/>
      <c r="C119" s="149"/>
      <c r="D119" s="149"/>
      <c r="E119" s="125"/>
      <c r="F119" s="125"/>
      <c r="G119" s="125"/>
      <c r="H119" s="149"/>
      <c r="I119" s="149"/>
      <c r="J119" s="125"/>
      <c r="K119" s="125"/>
      <c r="L119" s="125"/>
      <c r="N119" s="149"/>
      <c r="O119" s="149"/>
    </row>
    <row r="120" spans="2:15">
      <c r="B120" s="149"/>
      <c r="C120" s="149"/>
      <c r="D120" s="149"/>
      <c r="E120" s="125"/>
      <c r="F120" s="125"/>
      <c r="G120" s="125"/>
      <c r="H120" s="149"/>
      <c r="I120" s="149"/>
      <c r="J120" s="125"/>
      <c r="K120" s="125"/>
      <c r="L120" s="125"/>
      <c r="N120" s="149"/>
      <c r="O120" s="149"/>
    </row>
    <row r="121" spans="2:15">
      <c r="B121" s="149"/>
      <c r="C121" s="149"/>
      <c r="D121" s="149"/>
      <c r="E121" s="125"/>
      <c r="F121" s="125"/>
      <c r="G121" s="125"/>
      <c r="H121" s="149"/>
      <c r="I121" s="149"/>
      <c r="J121" s="125"/>
      <c r="K121" s="125"/>
      <c r="L121" s="125"/>
      <c r="N121" s="149"/>
      <c r="O121" s="149"/>
    </row>
    <row r="122" spans="2:15">
      <c r="B122" s="149"/>
      <c r="C122" s="149"/>
      <c r="D122" s="149"/>
      <c r="E122" s="125"/>
      <c r="F122" s="125"/>
      <c r="G122" s="125"/>
      <c r="H122" s="149"/>
      <c r="I122" s="149"/>
      <c r="J122" s="125"/>
      <c r="K122" s="125"/>
      <c r="L122" s="125"/>
      <c r="N122" s="149"/>
      <c r="O122" s="149"/>
    </row>
    <row r="123" spans="2:15">
      <c r="B123" s="149"/>
      <c r="C123" s="149"/>
      <c r="D123" s="149"/>
      <c r="E123" s="125"/>
      <c r="F123" s="125"/>
      <c r="G123" s="125"/>
      <c r="H123" s="149"/>
      <c r="I123" s="149"/>
      <c r="J123" s="125"/>
      <c r="K123" s="125"/>
      <c r="L123" s="125"/>
      <c r="N123" s="149"/>
      <c r="O123" s="149"/>
    </row>
    <row r="124" spans="2:15">
      <c r="B124" s="149"/>
      <c r="C124" s="149"/>
      <c r="D124" s="149"/>
      <c r="E124" s="125"/>
      <c r="F124" s="125"/>
      <c r="G124" s="125"/>
      <c r="H124" s="149"/>
      <c r="I124" s="149"/>
      <c r="J124" s="125"/>
      <c r="K124" s="125"/>
      <c r="L124" s="125"/>
      <c r="N124" s="149"/>
      <c r="O124" s="149"/>
    </row>
    <row r="125" spans="2:15">
      <c r="B125" s="149"/>
      <c r="C125" s="149"/>
      <c r="D125" s="149"/>
      <c r="E125" s="125"/>
      <c r="F125" s="125"/>
      <c r="G125" s="125"/>
      <c r="H125" s="149"/>
      <c r="I125" s="149"/>
      <c r="J125" s="125"/>
      <c r="K125" s="125"/>
      <c r="L125" s="125"/>
      <c r="N125" s="149"/>
      <c r="O125" s="149"/>
    </row>
    <row r="126" spans="2:15">
      <c r="B126" s="149"/>
      <c r="C126" s="149"/>
      <c r="D126" s="149"/>
      <c r="E126" s="125"/>
      <c r="F126" s="125"/>
      <c r="G126" s="125"/>
      <c r="H126" s="149"/>
      <c r="I126" s="149"/>
      <c r="J126" s="125"/>
      <c r="K126" s="125"/>
      <c r="L126" s="125"/>
      <c r="N126" s="149"/>
      <c r="O126" s="149"/>
    </row>
    <row r="127" spans="2:15">
      <c r="B127" s="149"/>
      <c r="C127" s="149"/>
      <c r="D127" s="149"/>
      <c r="E127" s="125"/>
      <c r="F127" s="125"/>
      <c r="G127" s="125"/>
      <c r="H127" s="149"/>
      <c r="I127" s="149"/>
      <c r="J127" s="125"/>
      <c r="K127" s="125"/>
      <c r="L127" s="125"/>
      <c r="N127" s="149"/>
      <c r="O127" s="149"/>
    </row>
    <row r="128" spans="2:15">
      <c r="B128" s="149"/>
      <c r="C128" s="149"/>
      <c r="D128" s="149"/>
      <c r="E128" s="125"/>
      <c r="F128" s="125"/>
      <c r="G128" s="125"/>
      <c r="H128" s="149"/>
      <c r="I128" s="149"/>
      <c r="J128" s="125"/>
      <c r="K128" s="125"/>
      <c r="L128" s="125"/>
      <c r="N128" s="149"/>
      <c r="O128" s="149"/>
    </row>
    <row r="129" spans="2:15">
      <c r="B129" s="149"/>
      <c r="C129" s="149"/>
      <c r="D129" s="149"/>
      <c r="E129" s="125"/>
      <c r="F129" s="125"/>
      <c r="G129" s="125"/>
      <c r="H129" s="149"/>
      <c r="I129" s="149"/>
      <c r="J129" s="125"/>
      <c r="K129" s="125"/>
      <c r="L129" s="125"/>
      <c r="N129" s="149"/>
      <c r="O129" s="149"/>
    </row>
    <row r="130" spans="2:15">
      <c r="B130" s="149"/>
      <c r="C130" s="149"/>
      <c r="D130" s="149"/>
      <c r="E130" s="125"/>
      <c r="F130" s="125"/>
      <c r="G130" s="125"/>
      <c r="H130" s="149"/>
      <c r="I130" s="149"/>
      <c r="J130" s="125"/>
      <c r="K130" s="125"/>
      <c r="L130" s="125"/>
      <c r="N130" s="149"/>
      <c r="O130" s="149"/>
    </row>
    <row r="131" spans="2:15">
      <c r="B131" s="149"/>
      <c r="C131" s="149"/>
      <c r="D131" s="149"/>
      <c r="E131" s="125"/>
      <c r="F131" s="125"/>
      <c r="G131" s="125"/>
      <c r="H131" s="149"/>
      <c r="I131" s="149"/>
      <c r="J131" s="125"/>
      <c r="K131" s="125"/>
      <c r="L131" s="125"/>
      <c r="N131" s="149"/>
      <c r="O131" s="149"/>
    </row>
    <row r="132" spans="2:15">
      <c r="B132" s="149"/>
      <c r="C132" s="149"/>
      <c r="D132" s="149"/>
      <c r="E132" s="125"/>
      <c r="F132" s="125"/>
      <c r="G132" s="125"/>
      <c r="H132" s="149"/>
      <c r="I132" s="149"/>
      <c r="J132" s="125"/>
      <c r="K132" s="125"/>
      <c r="L132" s="125"/>
      <c r="N132" s="149"/>
      <c r="O132" s="149"/>
    </row>
    <row r="133" spans="2:15">
      <c r="B133" s="149"/>
      <c r="C133" s="149"/>
      <c r="D133" s="149"/>
      <c r="E133" s="125"/>
      <c r="F133" s="125"/>
      <c r="G133" s="125"/>
      <c r="H133" s="149"/>
      <c r="I133" s="149"/>
      <c r="J133" s="125"/>
      <c r="K133" s="125"/>
      <c r="L133" s="125"/>
      <c r="N133" s="149"/>
      <c r="O133" s="149"/>
    </row>
    <row r="134" spans="2:15">
      <c r="B134" s="149"/>
      <c r="C134" s="149"/>
      <c r="D134" s="149"/>
      <c r="E134" s="125"/>
      <c r="F134" s="125"/>
      <c r="G134" s="125"/>
      <c r="H134" s="149"/>
      <c r="I134" s="149"/>
      <c r="J134" s="125"/>
      <c r="K134" s="125"/>
      <c r="L134" s="125"/>
      <c r="N134" s="149"/>
      <c r="O134" s="149"/>
    </row>
    <row r="135" spans="2:15">
      <c r="B135" s="149"/>
      <c r="C135" s="149"/>
      <c r="D135" s="149"/>
      <c r="E135" s="125"/>
      <c r="F135" s="125"/>
      <c r="G135" s="125"/>
      <c r="H135" s="149"/>
      <c r="I135" s="149"/>
      <c r="J135" s="125"/>
      <c r="K135" s="125"/>
      <c r="L135" s="125"/>
      <c r="N135" s="149"/>
      <c r="O135" s="149"/>
    </row>
    <row r="136" spans="2:15">
      <c r="B136" s="149"/>
      <c r="C136" s="149"/>
      <c r="D136" s="149"/>
      <c r="E136" s="125"/>
      <c r="F136" s="125"/>
      <c r="G136" s="125"/>
      <c r="H136" s="149"/>
      <c r="I136" s="149"/>
      <c r="J136" s="125"/>
      <c r="K136" s="125"/>
      <c r="L136" s="125"/>
      <c r="N136" s="149"/>
      <c r="O136" s="149"/>
    </row>
    <row r="137" spans="2:15">
      <c r="B137" s="149"/>
      <c r="C137" s="149"/>
      <c r="D137" s="149"/>
      <c r="E137" s="125"/>
      <c r="F137" s="125"/>
      <c r="G137" s="125"/>
      <c r="H137" s="149"/>
      <c r="I137" s="149"/>
      <c r="J137" s="125"/>
      <c r="K137" s="125"/>
      <c r="L137" s="125"/>
      <c r="N137" s="149"/>
      <c r="O137" s="149"/>
    </row>
    <row r="138" spans="2:15">
      <c r="B138" s="149"/>
      <c r="C138" s="149"/>
      <c r="D138" s="149"/>
      <c r="E138" s="125"/>
      <c r="F138" s="125"/>
      <c r="G138" s="125"/>
      <c r="H138" s="149"/>
      <c r="I138" s="149"/>
      <c r="J138" s="125"/>
      <c r="K138" s="125"/>
      <c r="L138" s="125"/>
      <c r="N138" s="149"/>
      <c r="O138" s="149"/>
    </row>
    <row r="139" spans="2:15">
      <c r="B139" s="149"/>
      <c r="C139" s="149"/>
      <c r="D139" s="149"/>
      <c r="E139" s="125"/>
      <c r="F139" s="125"/>
      <c r="G139" s="125"/>
      <c r="H139" s="149"/>
      <c r="I139" s="149"/>
      <c r="J139" s="125"/>
      <c r="K139" s="125"/>
      <c r="L139" s="125"/>
      <c r="N139" s="149"/>
      <c r="O139" s="149"/>
    </row>
    <row r="140" spans="2:15">
      <c r="B140" s="149"/>
      <c r="C140" s="149"/>
      <c r="D140" s="149"/>
      <c r="E140" s="125"/>
      <c r="F140" s="125"/>
      <c r="G140" s="125"/>
      <c r="H140" s="149"/>
      <c r="I140" s="149"/>
      <c r="J140" s="125"/>
      <c r="K140" s="125"/>
      <c r="L140" s="125"/>
      <c r="N140" s="149"/>
      <c r="O140" s="149"/>
    </row>
    <row r="141" spans="2:15">
      <c r="B141" s="149"/>
      <c r="C141" s="149"/>
      <c r="D141" s="149"/>
      <c r="E141" s="125"/>
      <c r="F141" s="125"/>
      <c r="G141" s="125"/>
      <c r="H141" s="149"/>
      <c r="I141" s="149"/>
      <c r="J141" s="125"/>
      <c r="K141" s="125"/>
      <c r="L141" s="125"/>
      <c r="N141" s="149"/>
      <c r="O141" s="149"/>
    </row>
    <row r="142" spans="2:15">
      <c r="B142" s="149"/>
      <c r="C142" s="149"/>
      <c r="D142" s="149"/>
      <c r="E142" s="125"/>
      <c r="F142" s="125"/>
      <c r="G142" s="125"/>
      <c r="H142" s="149"/>
      <c r="I142" s="149"/>
      <c r="J142" s="125"/>
      <c r="K142" s="125"/>
      <c r="L142" s="125"/>
      <c r="N142" s="149"/>
      <c r="O142" s="149"/>
    </row>
    <row r="143" spans="2:15">
      <c r="B143" s="149"/>
      <c r="C143" s="149"/>
      <c r="D143" s="149"/>
      <c r="E143" s="125"/>
      <c r="F143" s="125"/>
      <c r="G143" s="125"/>
      <c r="H143" s="149"/>
      <c r="I143" s="149"/>
      <c r="J143" s="125"/>
      <c r="K143" s="125"/>
      <c r="L143" s="125"/>
      <c r="N143" s="149"/>
      <c r="O143" s="149"/>
    </row>
    <row r="144" spans="2:15">
      <c r="B144" s="149"/>
      <c r="C144" s="149"/>
      <c r="D144" s="149"/>
      <c r="E144" s="125"/>
      <c r="F144" s="125"/>
      <c r="G144" s="125"/>
      <c r="H144" s="149"/>
      <c r="I144" s="149"/>
      <c r="J144" s="125"/>
      <c r="K144" s="125"/>
      <c r="L144" s="125"/>
      <c r="N144" s="149"/>
      <c r="O144" s="149"/>
    </row>
    <row r="145" spans="2:15">
      <c r="B145" s="149"/>
      <c r="C145" s="149"/>
      <c r="D145" s="149"/>
      <c r="E145" s="125"/>
      <c r="F145" s="125"/>
      <c r="G145" s="125"/>
      <c r="H145" s="149"/>
      <c r="I145" s="149"/>
      <c r="J145" s="125"/>
      <c r="K145" s="125"/>
      <c r="L145" s="125"/>
      <c r="N145" s="149"/>
      <c r="O145" s="149"/>
    </row>
    <row r="146" spans="2:15">
      <c r="B146" s="149"/>
      <c r="C146" s="149"/>
      <c r="D146" s="149"/>
      <c r="E146" s="125"/>
      <c r="F146" s="125"/>
      <c r="G146" s="125"/>
      <c r="H146" s="149"/>
      <c r="I146" s="149"/>
      <c r="J146" s="125"/>
      <c r="K146" s="125"/>
      <c r="L146" s="125"/>
      <c r="N146" s="149"/>
      <c r="O146" s="149"/>
    </row>
    <row r="147" spans="2:15">
      <c r="B147" s="149"/>
      <c r="C147" s="149"/>
      <c r="D147" s="149"/>
      <c r="E147" s="125"/>
      <c r="F147" s="125"/>
      <c r="G147" s="125"/>
      <c r="H147" s="149"/>
      <c r="I147" s="149"/>
      <c r="J147" s="125"/>
      <c r="K147" s="125"/>
      <c r="L147" s="125"/>
      <c r="N147" s="149"/>
      <c r="O147" s="149"/>
    </row>
    <row r="148" spans="2:15">
      <c r="B148" s="149"/>
      <c r="C148" s="149"/>
      <c r="D148" s="149"/>
      <c r="E148" s="125"/>
      <c r="F148" s="125"/>
      <c r="G148" s="125"/>
      <c r="H148" s="149"/>
      <c r="I148" s="149"/>
      <c r="J148" s="125"/>
      <c r="K148" s="125"/>
      <c r="L148" s="125"/>
      <c r="N148" s="149"/>
      <c r="O148" s="149"/>
    </row>
    <row r="149" spans="2:15">
      <c r="B149" s="149"/>
      <c r="C149" s="149"/>
      <c r="D149" s="149"/>
      <c r="E149" s="125"/>
      <c r="F149" s="125"/>
      <c r="G149" s="125"/>
      <c r="H149" s="149"/>
      <c r="I149" s="149"/>
      <c r="J149" s="125"/>
      <c r="K149" s="125"/>
      <c r="L149" s="125"/>
      <c r="N149" s="149"/>
      <c r="O149" s="149"/>
    </row>
    <row r="150" spans="2:15">
      <c r="B150" s="149"/>
      <c r="C150" s="149"/>
      <c r="D150" s="149"/>
      <c r="E150" s="125"/>
      <c r="F150" s="125"/>
      <c r="G150" s="125"/>
      <c r="H150" s="149"/>
      <c r="I150" s="149"/>
      <c r="J150" s="125"/>
      <c r="K150" s="125"/>
      <c r="L150" s="125"/>
      <c r="N150" s="149"/>
      <c r="O150" s="149"/>
    </row>
    <row r="151" spans="2:15">
      <c r="B151" s="149"/>
      <c r="C151" s="149"/>
      <c r="D151" s="149"/>
      <c r="E151" s="125"/>
      <c r="F151" s="125"/>
      <c r="G151" s="125"/>
      <c r="H151" s="149"/>
      <c r="I151" s="149"/>
      <c r="J151" s="125"/>
      <c r="K151" s="125"/>
      <c r="L151" s="125"/>
    </row>
    <row r="152" spans="2:15">
      <c r="B152" s="149"/>
      <c r="C152" s="149"/>
      <c r="D152" s="149"/>
      <c r="E152" s="125"/>
      <c r="F152" s="125"/>
      <c r="G152" s="125"/>
      <c r="H152" s="149"/>
      <c r="I152" s="149"/>
      <c r="J152" s="125"/>
      <c r="K152" s="125"/>
      <c r="L152" s="125"/>
    </row>
    <row r="153" spans="2:15">
      <c r="B153" s="149"/>
      <c r="C153" s="149"/>
      <c r="D153" s="149"/>
      <c r="E153" s="125"/>
      <c r="F153" s="125"/>
      <c r="G153" s="125"/>
      <c r="H153" s="149"/>
      <c r="I153" s="149"/>
      <c r="J153" s="125"/>
      <c r="K153" s="125"/>
      <c r="L153" s="125"/>
    </row>
    <row r="154" spans="2:15">
      <c r="B154" s="149"/>
      <c r="C154" s="149"/>
      <c r="D154" s="149"/>
      <c r="E154" s="125"/>
      <c r="F154" s="125"/>
      <c r="G154" s="125"/>
      <c r="H154" s="149"/>
      <c r="I154" s="149"/>
      <c r="J154" s="125"/>
      <c r="K154" s="125"/>
      <c r="L154" s="125"/>
    </row>
    <row r="155" spans="2:15">
      <c r="B155" s="149"/>
      <c r="C155" s="149"/>
      <c r="D155" s="149"/>
      <c r="E155" s="125"/>
      <c r="F155" s="125"/>
      <c r="G155" s="125"/>
      <c r="H155" s="149"/>
      <c r="I155" s="149"/>
      <c r="J155" s="125"/>
      <c r="K155" s="125"/>
      <c r="L155" s="125"/>
    </row>
    <row r="156" spans="2:15">
      <c r="B156" s="149"/>
      <c r="C156" s="149"/>
      <c r="D156" s="149"/>
      <c r="E156" s="125"/>
      <c r="F156" s="125"/>
      <c r="G156" s="125"/>
      <c r="H156" s="149"/>
      <c r="I156" s="149"/>
      <c r="J156" s="125"/>
      <c r="K156" s="125"/>
      <c r="L156" s="125"/>
    </row>
    <row r="157" spans="2:15">
      <c r="B157" s="149"/>
      <c r="C157" s="149"/>
      <c r="D157" s="149"/>
      <c r="E157" s="125"/>
      <c r="F157" s="125"/>
      <c r="G157" s="125"/>
      <c r="H157" s="149"/>
      <c r="I157" s="149"/>
      <c r="J157" s="125"/>
      <c r="K157" s="125"/>
      <c r="L157" s="125"/>
    </row>
    <row r="158" spans="2:15">
      <c r="B158" s="149"/>
      <c r="C158" s="149"/>
      <c r="D158" s="149"/>
      <c r="E158" s="125"/>
      <c r="F158" s="125"/>
      <c r="G158" s="125"/>
      <c r="H158" s="149"/>
      <c r="I158" s="149"/>
      <c r="J158" s="125"/>
      <c r="K158" s="125"/>
      <c r="L158" s="125"/>
    </row>
    <row r="159" spans="2:15">
      <c r="B159" s="149"/>
      <c r="C159" s="149"/>
      <c r="D159" s="149"/>
      <c r="E159" s="125"/>
      <c r="F159" s="125"/>
      <c r="G159" s="125"/>
      <c r="H159" s="149"/>
      <c r="I159" s="149"/>
      <c r="J159" s="125"/>
      <c r="K159" s="125"/>
      <c r="L159" s="125"/>
    </row>
    <row r="160" spans="2:15">
      <c r="B160" s="149"/>
      <c r="C160" s="149"/>
      <c r="D160" s="149"/>
      <c r="E160" s="125"/>
      <c r="F160" s="125"/>
      <c r="G160" s="125"/>
      <c r="H160" s="149"/>
      <c r="I160" s="149"/>
      <c r="J160" s="125"/>
      <c r="K160" s="125"/>
      <c r="L160" s="125"/>
    </row>
    <row r="161" spans="2:12">
      <c r="B161" s="149"/>
      <c r="C161" s="149"/>
      <c r="D161" s="149"/>
      <c r="E161" s="125"/>
      <c r="F161" s="125"/>
      <c r="G161" s="125"/>
      <c r="H161" s="149"/>
      <c r="I161" s="149"/>
      <c r="J161" s="125"/>
      <c r="K161" s="125"/>
      <c r="L161" s="125"/>
    </row>
    <row r="162" spans="2:12">
      <c r="B162" s="149"/>
      <c r="C162" s="149"/>
      <c r="D162" s="149"/>
      <c r="E162" s="125"/>
      <c r="F162" s="125"/>
      <c r="G162" s="125"/>
      <c r="H162" s="149"/>
      <c r="I162" s="149"/>
      <c r="J162" s="125"/>
      <c r="K162" s="125"/>
      <c r="L162" s="125"/>
    </row>
    <row r="163" spans="2:12">
      <c r="B163" s="149"/>
      <c r="C163" s="149"/>
      <c r="D163" s="149"/>
      <c r="E163" s="125"/>
      <c r="F163" s="125"/>
      <c r="G163" s="125"/>
      <c r="H163" s="149"/>
      <c r="I163" s="149"/>
      <c r="J163" s="125"/>
      <c r="K163" s="125"/>
      <c r="L163" s="125"/>
    </row>
    <row r="164" spans="2:12">
      <c r="B164" s="149"/>
      <c r="C164" s="149"/>
      <c r="D164" s="149"/>
      <c r="E164" s="125"/>
      <c r="F164" s="125"/>
      <c r="G164" s="125"/>
      <c r="H164" s="149"/>
      <c r="I164" s="149"/>
      <c r="J164" s="125"/>
      <c r="K164" s="125"/>
      <c r="L164" s="125"/>
    </row>
    <row r="165" spans="2:12">
      <c r="B165" s="149"/>
      <c r="C165" s="149"/>
      <c r="D165" s="149"/>
      <c r="E165" s="125"/>
      <c r="F165" s="125"/>
      <c r="G165" s="125"/>
      <c r="H165" s="149"/>
      <c r="I165" s="149"/>
      <c r="J165" s="125"/>
      <c r="K165" s="125"/>
      <c r="L165" s="125"/>
    </row>
    <row r="166" spans="2:12">
      <c r="B166" s="149"/>
      <c r="C166" s="149"/>
      <c r="D166" s="149"/>
      <c r="E166" s="125"/>
      <c r="F166" s="125"/>
      <c r="G166" s="125"/>
      <c r="H166" s="149"/>
      <c r="I166" s="149"/>
      <c r="J166" s="125"/>
      <c r="K166" s="125"/>
      <c r="L166" s="125"/>
    </row>
    <row r="167" spans="2:12">
      <c r="B167" s="149"/>
      <c r="C167" s="149"/>
      <c r="D167" s="149"/>
      <c r="E167" s="125"/>
      <c r="F167" s="125"/>
      <c r="G167" s="125"/>
      <c r="H167" s="149"/>
      <c r="I167" s="149"/>
      <c r="J167" s="125"/>
      <c r="K167" s="125"/>
      <c r="L167" s="125"/>
    </row>
    <row r="168" spans="2:12">
      <c r="B168" s="149"/>
      <c r="C168" s="149"/>
      <c r="D168" s="149"/>
      <c r="E168" s="125"/>
      <c r="F168" s="125"/>
      <c r="G168" s="125"/>
      <c r="H168" s="149"/>
      <c r="I168" s="149"/>
      <c r="J168" s="125"/>
      <c r="K168" s="125"/>
      <c r="L168" s="125"/>
    </row>
    <row r="169" spans="2:12">
      <c r="B169" s="149"/>
      <c r="C169" s="149"/>
      <c r="D169" s="149"/>
      <c r="E169" s="125"/>
      <c r="F169" s="125"/>
      <c r="G169" s="125"/>
      <c r="H169" s="149"/>
      <c r="I169" s="149"/>
      <c r="J169" s="125"/>
      <c r="K169" s="125"/>
      <c r="L169" s="125"/>
    </row>
    <row r="170" spans="2:12">
      <c r="B170" s="149"/>
      <c r="C170" s="149"/>
      <c r="D170" s="149"/>
      <c r="E170" s="125"/>
      <c r="F170" s="125"/>
      <c r="G170" s="125"/>
      <c r="H170" s="149"/>
      <c r="I170" s="149"/>
      <c r="J170" s="125"/>
      <c r="K170" s="125"/>
      <c r="L170" s="125"/>
    </row>
    <row r="171" spans="2:12">
      <c r="B171" s="149"/>
      <c r="C171" s="149"/>
      <c r="D171" s="149"/>
      <c r="E171" s="125"/>
      <c r="F171" s="125"/>
      <c r="G171" s="125"/>
      <c r="H171" s="149"/>
      <c r="I171" s="149"/>
      <c r="J171" s="125"/>
      <c r="K171" s="125"/>
      <c r="L171" s="125"/>
    </row>
    <row r="172" spans="2:12">
      <c r="B172" s="149"/>
      <c r="C172" s="149"/>
      <c r="D172" s="149"/>
      <c r="E172" s="125"/>
      <c r="F172" s="125"/>
      <c r="G172" s="125"/>
      <c r="H172" s="149"/>
      <c r="I172" s="149"/>
      <c r="J172" s="125"/>
      <c r="K172" s="125"/>
      <c r="L172" s="125"/>
    </row>
    <row r="173" spans="2:12">
      <c r="B173" s="149"/>
      <c r="C173" s="149"/>
      <c r="D173" s="149"/>
      <c r="E173" s="125"/>
      <c r="F173" s="125"/>
      <c r="G173" s="125"/>
      <c r="H173" s="149"/>
      <c r="I173" s="149"/>
      <c r="J173" s="125"/>
      <c r="K173" s="125"/>
      <c r="L173" s="125"/>
    </row>
    <row r="174" spans="2:12">
      <c r="B174" s="149"/>
      <c r="C174" s="149"/>
      <c r="D174" s="149"/>
      <c r="E174" s="125"/>
      <c r="F174" s="125"/>
      <c r="G174" s="125"/>
      <c r="H174" s="149"/>
      <c r="I174" s="149"/>
      <c r="J174" s="125"/>
      <c r="K174" s="125"/>
      <c r="L174" s="125"/>
    </row>
    <row r="175" spans="2:12">
      <c r="B175" s="149"/>
      <c r="C175" s="149"/>
      <c r="D175" s="149"/>
      <c r="E175" s="125"/>
      <c r="F175" s="125"/>
      <c r="G175" s="125"/>
      <c r="H175" s="149"/>
      <c r="I175" s="149"/>
      <c r="J175" s="125"/>
      <c r="K175" s="125"/>
      <c r="L175" s="125"/>
    </row>
    <row r="176" spans="2:12">
      <c r="B176" s="149"/>
      <c r="C176" s="149"/>
      <c r="D176" s="149"/>
      <c r="E176" s="125"/>
      <c r="F176" s="125"/>
      <c r="G176" s="125"/>
      <c r="H176" s="149"/>
      <c r="I176" s="149"/>
      <c r="J176" s="125"/>
      <c r="K176" s="125"/>
      <c r="L176" s="125"/>
    </row>
    <row r="177" spans="2:12">
      <c r="B177" s="149"/>
      <c r="C177" s="149"/>
      <c r="D177" s="149"/>
      <c r="E177" s="125"/>
      <c r="F177" s="125"/>
      <c r="G177" s="125"/>
      <c r="H177" s="149"/>
      <c r="I177" s="149"/>
      <c r="J177" s="125"/>
      <c r="K177" s="125"/>
      <c r="L177" s="125"/>
    </row>
    <row r="178" spans="2:12">
      <c r="B178" s="149"/>
      <c r="C178" s="149"/>
      <c r="D178" s="149"/>
      <c r="E178" s="125"/>
      <c r="F178" s="125"/>
      <c r="G178" s="125"/>
      <c r="H178" s="149"/>
      <c r="I178" s="149"/>
      <c r="J178" s="125"/>
      <c r="K178" s="125"/>
      <c r="L178" s="125"/>
    </row>
    <row r="179" spans="2:12">
      <c r="B179" s="149"/>
      <c r="C179" s="149"/>
      <c r="D179" s="149"/>
      <c r="E179" s="125"/>
      <c r="F179" s="125"/>
      <c r="G179" s="125"/>
      <c r="H179" s="149"/>
      <c r="I179" s="149"/>
      <c r="J179" s="125"/>
      <c r="K179" s="125"/>
      <c r="L179" s="125"/>
    </row>
    <row r="180" spans="2:12">
      <c r="B180" s="149"/>
      <c r="C180" s="149"/>
      <c r="D180" s="149"/>
      <c r="E180" s="125"/>
      <c r="F180" s="125"/>
      <c r="G180" s="125"/>
      <c r="H180" s="149"/>
      <c r="I180" s="149"/>
      <c r="J180" s="125"/>
      <c r="K180" s="125"/>
      <c r="L180" s="125"/>
    </row>
    <row r="181" spans="2:12">
      <c r="B181" s="149"/>
      <c r="C181" s="149"/>
      <c r="D181" s="149"/>
      <c r="E181" s="125"/>
      <c r="F181" s="125"/>
      <c r="G181" s="125"/>
      <c r="H181" s="149"/>
      <c r="I181" s="149"/>
      <c r="J181" s="125"/>
      <c r="K181" s="125"/>
      <c r="L181" s="125"/>
    </row>
    <row r="182" spans="2:12">
      <c r="B182" s="149"/>
      <c r="C182" s="149"/>
      <c r="D182" s="149"/>
      <c r="E182" s="125"/>
      <c r="F182" s="125"/>
      <c r="G182" s="125"/>
      <c r="H182" s="149"/>
      <c r="I182" s="149"/>
      <c r="J182" s="125"/>
      <c r="K182" s="125"/>
      <c r="L182" s="125"/>
    </row>
    <row r="183" spans="2:12">
      <c r="B183" s="149"/>
      <c r="C183" s="149"/>
      <c r="D183" s="149"/>
      <c r="E183" s="125"/>
      <c r="F183" s="125"/>
      <c r="G183" s="125"/>
      <c r="H183" s="149"/>
      <c r="I183" s="149"/>
      <c r="J183" s="125"/>
      <c r="K183" s="125"/>
      <c r="L183" s="125"/>
    </row>
    <row r="184" spans="2:12">
      <c r="B184" s="149"/>
      <c r="C184" s="149"/>
      <c r="D184" s="149"/>
      <c r="E184" s="125"/>
      <c r="F184" s="125"/>
      <c r="G184" s="125"/>
      <c r="H184" s="149"/>
      <c r="I184" s="149"/>
      <c r="J184" s="125"/>
      <c r="K184" s="125"/>
      <c r="L184" s="125"/>
    </row>
    <row r="185" spans="2:12">
      <c r="B185" s="149"/>
      <c r="C185" s="149"/>
      <c r="D185" s="149"/>
      <c r="E185" s="125"/>
      <c r="F185" s="125"/>
      <c r="G185" s="125"/>
      <c r="H185" s="149"/>
      <c r="I185" s="149"/>
      <c r="J185" s="125"/>
      <c r="K185" s="125"/>
      <c r="L185" s="125"/>
    </row>
    <row r="186" spans="2:12">
      <c r="B186" s="149"/>
      <c r="C186" s="149"/>
      <c r="D186" s="149"/>
      <c r="E186" s="125"/>
      <c r="F186" s="125"/>
      <c r="G186" s="125"/>
      <c r="H186" s="149"/>
      <c r="I186" s="149"/>
      <c r="J186" s="125"/>
      <c r="K186" s="125"/>
      <c r="L186" s="125"/>
    </row>
    <row r="187" spans="2:12">
      <c r="B187" s="149"/>
      <c r="C187" s="149"/>
      <c r="D187" s="149"/>
      <c r="E187" s="125"/>
      <c r="F187" s="125"/>
      <c r="G187" s="125"/>
      <c r="H187" s="149"/>
      <c r="I187" s="149"/>
      <c r="J187" s="125"/>
      <c r="K187" s="125"/>
      <c r="L187" s="125"/>
    </row>
    <row r="188" spans="2:12">
      <c r="B188" s="149"/>
      <c r="C188" s="149"/>
      <c r="D188" s="149"/>
      <c r="E188" s="125"/>
      <c r="F188" s="125"/>
      <c r="G188" s="125"/>
      <c r="H188" s="149"/>
      <c r="I188" s="149"/>
      <c r="J188" s="125"/>
      <c r="K188" s="125"/>
      <c r="L188" s="125"/>
    </row>
    <row r="189" spans="2:12">
      <c r="B189" s="149"/>
      <c r="C189" s="149"/>
      <c r="D189" s="149"/>
      <c r="E189" s="125"/>
      <c r="F189" s="125"/>
      <c r="G189" s="125"/>
      <c r="H189" s="149"/>
      <c r="I189" s="149"/>
      <c r="J189" s="125"/>
      <c r="K189" s="125"/>
      <c r="L189" s="125"/>
    </row>
    <row r="190" spans="2:12">
      <c r="B190" s="149"/>
      <c r="C190" s="149"/>
      <c r="D190" s="149"/>
      <c r="E190" s="125"/>
      <c r="F190" s="125"/>
      <c r="G190" s="125"/>
      <c r="H190" s="149"/>
      <c r="I190" s="149"/>
      <c r="J190" s="125"/>
      <c r="K190" s="125"/>
      <c r="L190" s="125"/>
    </row>
    <row r="191" spans="2:12">
      <c r="B191" s="149"/>
      <c r="C191" s="149"/>
      <c r="D191" s="149"/>
      <c r="E191" s="125"/>
      <c r="F191" s="125"/>
      <c r="G191" s="125"/>
      <c r="H191" s="149"/>
      <c r="I191" s="149"/>
      <c r="J191" s="125"/>
      <c r="K191" s="125"/>
      <c r="L191" s="125"/>
    </row>
    <row r="192" spans="2:12">
      <c r="B192" s="149"/>
      <c r="C192" s="149"/>
      <c r="D192" s="149"/>
      <c r="E192" s="125"/>
      <c r="F192" s="125"/>
      <c r="G192" s="125"/>
      <c r="H192" s="149"/>
      <c r="I192" s="149"/>
      <c r="J192" s="125"/>
      <c r="K192" s="125"/>
      <c r="L192" s="125"/>
    </row>
    <row r="193" spans="2:12">
      <c r="B193" s="149"/>
      <c r="C193" s="149"/>
      <c r="D193" s="149"/>
      <c r="E193" s="125"/>
      <c r="F193" s="125"/>
      <c r="G193" s="125"/>
      <c r="H193" s="149"/>
      <c r="I193" s="149"/>
      <c r="J193" s="125"/>
      <c r="K193" s="125"/>
      <c r="L193" s="125"/>
    </row>
    <row r="194" spans="2:12">
      <c r="B194" s="149"/>
      <c r="C194" s="149"/>
      <c r="D194" s="149"/>
      <c r="E194" s="125"/>
      <c r="F194" s="125"/>
      <c r="G194" s="125"/>
      <c r="H194" s="149"/>
      <c r="I194" s="149"/>
      <c r="J194" s="125"/>
      <c r="K194" s="125"/>
      <c r="L194" s="125"/>
    </row>
    <row r="195" spans="2:12">
      <c r="B195" s="149"/>
      <c r="C195" s="149"/>
      <c r="D195" s="149"/>
      <c r="E195" s="125"/>
      <c r="F195" s="125"/>
      <c r="G195" s="125"/>
      <c r="H195" s="149"/>
      <c r="I195" s="149"/>
      <c r="J195" s="125"/>
      <c r="K195" s="125"/>
      <c r="L195" s="125"/>
    </row>
    <row r="196" spans="2:12">
      <c r="B196" s="149"/>
      <c r="C196" s="149"/>
      <c r="D196" s="149"/>
      <c r="E196" s="125"/>
      <c r="F196" s="125"/>
      <c r="G196" s="125"/>
      <c r="H196" s="149"/>
      <c r="I196" s="149"/>
      <c r="J196" s="125"/>
      <c r="K196" s="125"/>
      <c r="L196" s="125"/>
    </row>
    <row r="197" spans="2:12">
      <c r="B197" s="149"/>
      <c r="C197" s="149"/>
      <c r="D197" s="149"/>
      <c r="E197" s="125"/>
      <c r="F197" s="125"/>
      <c r="G197" s="125"/>
      <c r="H197" s="149"/>
      <c r="I197" s="149"/>
      <c r="J197" s="125"/>
      <c r="K197" s="125"/>
      <c r="L197" s="125"/>
    </row>
    <row r="198" spans="2:12">
      <c r="B198" s="149"/>
      <c r="C198" s="149"/>
      <c r="D198" s="149"/>
      <c r="E198" s="125"/>
      <c r="F198" s="125"/>
      <c r="G198" s="125"/>
      <c r="H198" s="149"/>
      <c r="I198" s="149"/>
      <c r="J198" s="125"/>
      <c r="K198" s="125"/>
      <c r="L198" s="125"/>
    </row>
    <row r="199" spans="2:12">
      <c r="B199" s="149"/>
      <c r="C199" s="149"/>
      <c r="D199" s="149"/>
      <c r="E199" s="125"/>
      <c r="F199" s="125"/>
      <c r="G199" s="125"/>
      <c r="H199" s="149"/>
      <c r="I199" s="149"/>
      <c r="J199" s="125"/>
      <c r="K199" s="125"/>
      <c r="L199" s="125"/>
    </row>
    <row r="200" spans="2:12">
      <c r="B200" s="149"/>
      <c r="C200" s="149"/>
      <c r="D200" s="149"/>
      <c r="E200" s="125"/>
      <c r="F200" s="125"/>
      <c r="G200" s="125"/>
      <c r="H200" s="149"/>
      <c r="I200" s="149"/>
      <c r="J200" s="125"/>
      <c r="K200" s="125"/>
      <c r="L200" s="125"/>
    </row>
    <row r="201" spans="2:12">
      <c r="B201" s="149"/>
      <c r="C201" s="149"/>
      <c r="D201" s="149"/>
      <c r="E201" s="125"/>
      <c r="F201" s="125"/>
      <c r="G201" s="125"/>
      <c r="H201" s="149"/>
      <c r="I201" s="149"/>
      <c r="J201" s="125"/>
      <c r="K201" s="125"/>
      <c r="L201" s="125"/>
    </row>
    <row r="202" spans="2:12">
      <c r="B202" s="149"/>
      <c r="C202" s="149"/>
      <c r="D202" s="149"/>
      <c r="E202" s="125"/>
      <c r="F202" s="125"/>
      <c r="G202" s="125"/>
      <c r="H202" s="149"/>
      <c r="I202" s="149"/>
      <c r="J202" s="125"/>
      <c r="K202" s="125"/>
      <c r="L202" s="125"/>
    </row>
    <row r="203" spans="2:12">
      <c r="B203" s="149"/>
      <c r="C203" s="149"/>
      <c r="D203" s="149"/>
      <c r="E203" s="125"/>
      <c r="F203" s="125"/>
      <c r="G203" s="125"/>
      <c r="H203" s="149"/>
      <c r="I203" s="149"/>
      <c r="J203" s="125"/>
      <c r="K203" s="125"/>
      <c r="L203" s="125"/>
    </row>
    <row r="204" spans="2:12">
      <c r="B204" s="149"/>
      <c r="C204" s="149"/>
      <c r="D204" s="149"/>
      <c r="E204" s="125"/>
      <c r="F204" s="125"/>
      <c r="G204" s="125"/>
      <c r="H204" s="149"/>
      <c r="I204" s="149"/>
      <c r="J204" s="125"/>
      <c r="K204" s="125"/>
      <c r="L204" s="125"/>
    </row>
    <row r="205" spans="2:12">
      <c r="B205" s="149"/>
      <c r="C205" s="149"/>
      <c r="D205" s="149"/>
      <c r="E205" s="125"/>
      <c r="F205" s="125"/>
      <c r="G205" s="125"/>
      <c r="H205" s="149"/>
      <c r="I205" s="149"/>
      <c r="J205" s="125"/>
      <c r="K205" s="125"/>
      <c r="L205" s="125"/>
    </row>
    <row r="206" spans="2:12">
      <c r="B206" s="149"/>
      <c r="C206" s="149"/>
      <c r="D206" s="149"/>
      <c r="E206" s="125"/>
      <c r="F206" s="125"/>
      <c r="G206" s="125"/>
      <c r="H206" s="149"/>
      <c r="I206" s="149"/>
      <c r="J206" s="125"/>
      <c r="K206" s="125"/>
      <c r="L206" s="125"/>
    </row>
    <row r="207" spans="2:12">
      <c r="B207" s="149"/>
      <c r="C207" s="149"/>
      <c r="D207" s="149"/>
      <c r="E207" s="125"/>
      <c r="F207" s="125"/>
      <c r="G207" s="125"/>
      <c r="H207" s="149"/>
      <c r="I207" s="149"/>
      <c r="J207" s="125"/>
      <c r="K207" s="125"/>
      <c r="L207" s="125"/>
    </row>
    <row r="208" spans="2:12">
      <c r="B208" s="149"/>
      <c r="C208" s="149"/>
      <c r="D208" s="149"/>
      <c r="E208" s="125"/>
      <c r="F208" s="125"/>
      <c r="G208" s="125"/>
      <c r="H208" s="149"/>
      <c r="I208" s="149"/>
      <c r="J208" s="125"/>
      <c r="K208" s="125"/>
      <c r="L208" s="125"/>
    </row>
    <row r="209" spans="2:12">
      <c r="B209" s="149"/>
      <c r="C209" s="149"/>
      <c r="D209" s="149"/>
      <c r="E209" s="125"/>
      <c r="F209" s="125"/>
      <c r="G209" s="125"/>
      <c r="H209" s="149"/>
      <c r="I209" s="149"/>
      <c r="J209" s="125"/>
      <c r="K209" s="125"/>
      <c r="L209" s="125"/>
    </row>
    <row r="210" spans="2:12">
      <c r="B210" s="149"/>
      <c r="C210" s="149"/>
      <c r="D210" s="149"/>
      <c r="E210" s="125"/>
      <c r="F210" s="125"/>
      <c r="G210" s="125"/>
      <c r="H210" s="149"/>
      <c r="I210" s="149"/>
      <c r="J210" s="125"/>
      <c r="K210" s="125"/>
      <c r="L210" s="125"/>
    </row>
    <row r="211" spans="2:12">
      <c r="B211" s="149"/>
      <c r="C211" s="149"/>
      <c r="D211" s="149"/>
      <c r="E211" s="125"/>
      <c r="F211" s="125"/>
      <c r="G211" s="125"/>
      <c r="H211" s="149"/>
      <c r="I211" s="149"/>
      <c r="J211" s="125"/>
      <c r="K211" s="125"/>
      <c r="L211" s="125"/>
    </row>
    <row r="212" spans="2:12">
      <c r="B212" s="149"/>
      <c r="C212" s="149"/>
      <c r="D212" s="149"/>
      <c r="E212" s="125"/>
      <c r="F212" s="125"/>
      <c r="G212" s="125"/>
      <c r="H212" s="149"/>
      <c r="I212" s="149"/>
      <c r="J212" s="125"/>
      <c r="K212" s="125"/>
      <c r="L212" s="125"/>
    </row>
    <row r="213" spans="2:12">
      <c r="B213" s="149"/>
      <c r="C213" s="149"/>
      <c r="D213" s="149"/>
      <c r="E213" s="125"/>
      <c r="F213" s="125"/>
      <c r="G213" s="125"/>
      <c r="H213" s="149"/>
      <c r="I213" s="149"/>
      <c r="J213" s="125"/>
      <c r="K213" s="125"/>
      <c r="L213" s="125"/>
    </row>
    <row r="214" spans="2:12">
      <c r="B214" s="149"/>
      <c r="C214" s="149"/>
      <c r="D214" s="149"/>
      <c r="E214" s="125"/>
      <c r="F214" s="125"/>
      <c r="G214" s="125"/>
      <c r="H214" s="149"/>
      <c r="I214" s="149"/>
      <c r="J214" s="125"/>
      <c r="K214" s="125"/>
      <c r="L214" s="125"/>
    </row>
    <row r="215" spans="2:12">
      <c r="B215" s="149"/>
      <c r="C215" s="149"/>
      <c r="D215" s="149"/>
      <c r="E215" s="125"/>
      <c r="F215" s="125"/>
      <c r="G215" s="125"/>
      <c r="H215" s="149"/>
      <c r="I215" s="149"/>
      <c r="J215" s="125"/>
      <c r="K215" s="125"/>
      <c r="L215" s="125"/>
    </row>
    <row r="216" spans="2:12">
      <c r="B216" s="149"/>
      <c r="C216" s="149"/>
      <c r="D216" s="149"/>
      <c r="E216" s="125"/>
      <c r="F216" s="125"/>
      <c r="G216" s="125"/>
      <c r="H216" s="149"/>
      <c r="I216" s="149"/>
      <c r="J216" s="125"/>
      <c r="K216" s="125"/>
      <c r="L216" s="125"/>
    </row>
    <row r="217" spans="2:12">
      <c r="B217" s="149"/>
      <c r="C217" s="149"/>
      <c r="D217" s="149"/>
      <c r="E217" s="125"/>
      <c r="F217" s="125"/>
      <c r="G217" s="125"/>
      <c r="H217" s="149"/>
      <c r="I217" s="149"/>
      <c r="J217" s="125"/>
      <c r="K217" s="125"/>
      <c r="L217" s="125"/>
    </row>
    <row r="218" spans="2:12">
      <c r="B218" s="149"/>
      <c r="C218" s="149"/>
      <c r="D218" s="149"/>
      <c r="E218" s="125"/>
      <c r="F218" s="125"/>
      <c r="G218" s="125"/>
      <c r="H218" s="149"/>
      <c r="I218" s="149"/>
      <c r="J218" s="125"/>
      <c r="K218" s="125"/>
      <c r="L218" s="125"/>
    </row>
    <row r="219" spans="2:12">
      <c r="B219" s="149"/>
      <c r="C219" s="149"/>
      <c r="D219" s="149"/>
      <c r="E219" s="125"/>
      <c r="F219" s="125"/>
      <c r="G219" s="125"/>
      <c r="H219" s="149"/>
      <c r="I219" s="149"/>
      <c r="J219" s="125"/>
      <c r="K219" s="125"/>
      <c r="L219" s="125"/>
    </row>
    <row r="220" spans="2:12">
      <c r="B220" s="149"/>
      <c r="C220" s="149"/>
      <c r="D220" s="149"/>
      <c r="E220" s="125"/>
      <c r="F220" s="125"/>
      <c r="G220" s="125"/>
      <c r="H220" s="149"/>
      <c r="I220" s="149"/>
      <c r="J220" s="125"/>
      <c r="K220" s="125"/>
      <c r="L220" s="125"/>
    </row>
    <row r="221" spans="2:12">
      <c r="B221" s="149"/>
      <c r="C221" s="149"/>
      <c r="D221" s="149"/>
      <c r="E221" s="125"/>
      <c r="F221" s="125"/>
      <c r="G221" s="125"/>
      <c r="H221" s="149"/>
      <c r="I221" s="149"/>
      <c r="J221" s="125"/>
      <c r="K221" s="125"/>
      <c r="L221" s="125"/>
    </row>
    <row r="222" spans="2:12">
      <c r="B222" s="149"/>
      <c r="C222" s="149"/>
      <c r="D222" s="149"/>
      <c r="E222" s="125"/>
      <c r="F222" s="125"/>
      <c r="G222" s="125"/>
      <c r="H222" s="149"/>
      <c r="I222" s="149"/>
      <c r="J222" s="125"/>
      <c r="K222" s="125"/>
      <c r="L222" s="125"/>
    </row>
    <row r="223" spans="2:12">
      <c r="B223" s="149"/>
      <c r="C223" s="149"/>
      <c r="D223" s="149"/>
      <c r="E223" s="125"/>
      <c r="F223" s="125"/>
      <c r="G223" s="125"/>
      <c r="H223" s="149"/>
      <c r="I223" s="149"/>
      <c r="J223" s="125"/>
      <c r="K223" s="125"/>
      <c r="L223" s="125"/>
    </row>
    <row r="224" spans="2:12">
      <c r="B224" s="149"/>
      <c r="C224" s="149"/>
      <c r="D224" s="149"/>
      <c r="E224" s="125"/>
      <c r="F224" s="125"/>
      <c r="G224" s="125"/>
      <c r="H224" s="149"/>
      <c r="I224" s="149"/>
      <c r="J224" s="125"/>
      <c r="K224" s="125"/>
      <c r="L224" s="125"/>
    </row>
    <row r="225" spans="2:12">
      <c r="B225" s="149"/>
      <c r="C225" s="149"/>
      <c r="D225" s="149"/>
      <c r="E225" s="125"/>
      <c r="F225" s="125"/>
      <c r="G225" s="125"/>
      <c r="H225" s="149"/>
      <c r="I225" s="149"/>
      <c r="J225" s="125"/>
      <c r="K225" s="125"/>
      <c r="L225" s="125"/>
    </row>
    <row r="226" spans="2:12">
      <c r="B226" s="149"/>
      <c r="C226" s="149"/>
      <c r="D226" s="149"/>
      <c r="E226" s="125"/>
      <c r="F226" s="125"/>
      <c r="G226" s="125"/>
      <c r="H226" s="149"/>
      <c r="I226" s="149"/>
      <c r="J226" s="125"/>
      <c r="K226" s="125"/>
      <c r="L226" s="125"/>
    </row>
    <row r="227" spans="2:12">
      <c r="B227" s="149"/>
      <c r="C227" s="149"/>
      <c r="D227" s="149"/>
      <c r="E227" s="125"/>
      <c r="F227" s="125"/>
      <c r="G227" s="125"/>
      <c r="H227" s="149"/>
      <c r="I227" s="149"/>
      <c r="J227" s="125"/>
      <c r="K227" s="125"/>
      <c r="L227" s="125"/>
    </row>
    <row r="228" spans="2:12">
      <c r="B228" s="149"/>
      <c r="C228" s="149"/>
      <c r="D228" s="149"/>
      <c r="E228" s="125"/>
      <c r="F228" s="125"/>
      <c r="G228" s="125"/>
      <c r="H228" s="149"/>
      <c r="I228" s="149"/>
      <c r="J228" s="125"/>
      <c r="K228" s="125"/>
      <c r="L228" s="125"/>
    </row>
    <row r="229" spans="2:12">
      <c r="B229" s="149"/>
      <c r="C229" s="149"/>
      <c r="D229" s="149"/>
      <c r="E229" s="125"/>
      <c r="F229" s="125"/>
      <c r="G229" s="125"/>
      <c r="H229" s="149"/>
      <c r="I229" s="149"/>
      <c r="J229" s="125"/>
      <c r="K229" s="125"/>
      <c r="L229" s="125"/>
    </row>
    <row r="230" spans="2:12">
      <c r="B230" s="149"/>
      <c r="C230" s="149"/>
      <c r="D230" s="149"/>
      <c r="E230" s="125"/>
      <c r="F230" s="125"/>
      <c r="G230" s="125"/>
      <c r="H230" s="149"/>
      <c r="I230" s="149"/>
      <c r="J230" s="125"/>
      <c r="K230" s="125"/>
      <c r="L230" s="125"/>
    </row>
    <row r="231" spans="2:12">
      <c r="B231" s="149"/>
      <c r="C231" s="149"/>
      <c r="D231" s="149"/>
      <c r="E231" s="125"/>
      <c r="F231" s="125"/>
      <c r="G231" s="125"/>
      <c r="H231" s="149"/>
      <c r="I231" s="149"/>
      <c r="J231" s="125"/>
      <c r="K231" s="125"/>
      <c r="L231" s="125"/>
    </row>
    <row r="232" spans="2:12">
      <c r="B232" s="149"/>
      <c r="C232" s="149"/>
      <c r="D232" s="149"/>
      <c r="E232" s="125"/>
      <c r="F232" s="125"/>
      <c r="G232" s="125"/>
      <c r="H232" s="149"/>
      <c r="I232" s="149"/>
      <c r="J232" s="125"/>
      <c r="K232" s="125"/>
      <c r="L232" s="125"/>
    </row>
    <row r="233" spans="2:12">
      <c r="B233" s="149"/>
      <c r="C233" s="149"/>
      <c r="D233" s="149"/>
      <c r="E233" s="125"/>
      <c r="F233" s="125"/>
      <c r="G233" s="125"/>
      <c r="H233" s="149"/>
      <c r="I233" s="149"/>
      <c r="J233" s="125"/>
      <c r="K233" s="125"/>
      <c r="L233" s="125"/>
    </row>
    <row r="234" spans="2:12">
      <c r="B234" s="149"/>
      <c r="C234" s="149"/>
      <c r="D234" s="149"/>
      <c r="E234" s="125"/>
      <c r="F234" s="125"/>
      <c r="G234" s="125"/>
      <c r="H234" s="149"/>
      <c r="I234" s="149"/>
      <c r="J234" s="125"/>
      <c r="K234" s="125"/>
      <c r="L234" s="125"/>
    </row>
    <row r="235" spans="2:12">
      <c r="B235" s="149"/>
      <c r="C235" s="149"/>
      <c r="D235" s="149"/>
      <c r="E235" s="125"/>
      <c r="F235" s="125"/>
      <c r="G235" s="125"/>
      <c r="H235" s="149"/>
      <c r="I235" s="149"/>
      <c r="J235" s="125"/>
      <c r="K235" s="125"/>
      <c r="L235" s="125"/>
    </row>
    <row r="236" spans="2:12">
      <c r="B236" s="149"/>
      <c r="C236" s="149"/>
      <c r="D236" s="149"/>
      <c r="E236" s="125"/>
      <c r="F236" s="125"/>
      <c r="G236" s="125"/>
      <c r="H236" s="149"/>
      <c r="I236" s="149"/>
      <c r="J236" s="125"/>
      <c r="K236" s="125"/>
      <c r="L236" s="125"/>
    </row>
    <row r="237" spans="2:12">
      <c r="B237" s="149"/>
      <c r="C237" s="149"/>
      <c r="D237" s="149"/>
      <c r="E237" s="125"/>
      <c r="F237" s="125"/>
      <c r="G237" s="125"/>
      <c r="H237" s="149"/>
      <c r="I237" s="149"/>
      <c r="J237" s="125"/>
      <c r="K237" s="125"/>
      <c r="L237" s="125"/>
    </row>
    <row r="238" spans="2:12">
      <c r="B238" s="149"/>
      <c r="C238" s="149"/>
      <c r="D238" s="149"/>
      <c r="E238" s="125"/>
      <c r="F238" s="125"/>
      <c r="G238" s="125"/>
      <c r="H238" s="149"/>
      <c r="I238" s="149"/>
      <c r="J238" s="125"/>
      <c r="K238" s="125"/>
      <c r="L238" s="125"/>
    </row>
    <row r="239" spans="2:12">
      <c r="B239" s="149"/>
      <c r="C239" s="149"/>
      <c r="D239" s="149"/>
      <c r="E239" s="125"/>
      <c r="F239" s="125"/>
      <c r="G239" s="125"/>
      <c r="H239" s="149"/>
      <c r="I239" s="149"/>
      <c r="J239" s="125"/>
      <c r="K239" s="125"/>
      <c r="L239" s="125"/>
    </row>
    <row r="240" spans="2:12">
      <c r="B240" s="149"/>
      <c r="C240" s="149"/>
      <c r="D240" s="149"/>
      <c r="E240" s="125"/>
      <c r="F240" s="125"/>
      <c r="G240" s="125"/>
      <c r="H240" s="149"/>
      <c r="I240" s="149"/>
      <c r="J240" s="125"/>
      <c r="K240" s="125"/>
      <c r="L240" s="125"/>
    </row>
    <row r="241" spans="2:12">
      <c r="B241" s="149"/>
      <c r="C241" s="149"/>
      <c r="D241" s="149"/>
      <c r="E241" s="125"/>
      <c r="F241" s="125"/>
      <c r="G241" s="125"/>
      <c r="H241" s="149"/>
      <c r="I241" s="149"/>
      <c r="J241" s="125"/>
      <c r="K241" s="125"/>
      <c r="L241" s="125"/>
    </row>
    <row r="242" spans="2:12">
      <c r="B242" s="149"/>
      <c r="C242" s="149"/>
      <c r="D242" s="149"/>
      <c r="E242" s="125"/>
      <c r="F242" s="125"/>
      <c r="G242" s="125"/>
      <c r="H242" s="149"/>
      <c r="I242" s="149"/>
      <c r="J242" s="125"/>
      <c r="K242" s="125"/>
      <c r="L242" s="125"/>
    </row>
    <row r="243" spans="2:12">
      <c r="B243" s="149"/>
      <c r="C243" s="149"/>
      <c r="D243" s="149"/>
      <c r="E243" s="125"/>
      <c r="F243" s="125"/>
      <c r="G243" s="125"/>
      <c r="H243" s="149"/>
      <c r="I243" s="149"/>
      <c r="J243" s="125"/>
      <c r="K243" s="125"/>
      <c r="L243" s="125"/>
    </row>
    <row r="244" spans="2:12">
      <c r="B244" s="149"/>
      <c r="C244" s="149"/>
      <c r="D244" s="149"/>
      <c r="E244" s="125"/>
      <c r="F244" s="125"/>
      <c r="G244" s="125"/>
      <c r="H244" s="149"/>
      <c r="I244" s="149"/>
      <c r="J244" s="125"/>
      <c r="K244" s="125"/>
      <c r="L244" s="125"/>
    </row>
    <row r="245" spans="2:12">
      <c r="B245" s="149"/>
      <c r="C245" s="149"/>
      <c r="D245" s="149"/>
      <c r="E245" s="125"/>
      <c r="F245" s="125"/>
      <c r="G245" s="125"/>
      <c r="H245" s="149"/>
      <c r="I245" s="149"/>
      <c r="J245" s="125"/>
      <c r="K245" s="125"/>
      <c r="L245" s="125"/>
    </row>
    <row r="246" spans="2:12">
      <c r="B246" s="149"/>
      <c r="C246" s="149"/>
      <c r="D246" s="149"/>
      <c r="E246" s="125"/>
      <c r="F246" s="125"/>
      <c r="G246" s="125"/>
      <c r="H246" s="149"/>
      <c r="I246" s="149"/>
      <c r="J246" s="125"/>
      <c r="K246" s="125"/>
      <c r="L246" s="125"/>
    </row>
    <row r="247" spans="2:12">
      <c r="B247" s="149"/>
      <c r="C247" s="149"/>
      <c r="D247" s="149"/>
      <c r="E247" s="125"/>
      <c r="F247" s="125"/>
      <c r="G247" s="125"/>
      <c r="H247" s="149"/>
      <c r="I247" s="149"/>
      <c r="J247" s="125"/>
      <c r="K247" s="125"/>
      <c r="L247" s="125"/>
    </row>
    <row r="248" spans="2:12">
      <c r="B248" s="149"/>
      <c r="C248" s="149"/>
      <c r="D248" s="149"/>
      <c r="E248" s="125"/>
      <c r="F248" s="125"/>
      <c r="G248" s="125"/>
      <c r="H248" s="149"/>
      <c r="I248" s="149"/>
      <c r="J248" s="125"/>
      <c r="K248" s="125"/>
      <c r="L248" s="125"/>
    </row>
    <row r="249" spans="2:12">
      <c r="B249" s="149"/>
      <c r="C249" s="149"/>
      <c r="D249" s="149"/>
      <c r="E249" s="125"/>
      <c r="F249" s="125"/>
      <c r="G249" s="125"/>
      <c r="H249" s="149"/>
      <c r="I249" s="149"/>
      <c r="J249" s="125"/>
      <c r="K249" s="125"/>
      <c r="L249" s="125"/>
    </row>
    <row r="250" spans="2:12">
      <c r="B250" s="149"/>
      <c r="C250" s="149"/>
      <c r="D250" s="149"/>
      <c r="E250" s="125"/>
      <c r="F250" s="125"/>
      <c r="G250" s="125"/>
      <c r="H250" s="149"/>
      <c r="I250" s="149"/>
      <c r="J250" s="125"/>
      <c r="K250" s="125"/>
      <c r="L250" s="125"/>
    </row>
    <row r="251" spans="2:12">
      <c r="B251" s="149"/>
      <c r="C251" s="149"/>
      <c r="D251" s="149"/>
      <c r="E251" s="125"/>
      <c r="F251" s="125"/>
      <c r="G251" s="125"/>
      <c r="H251" s="149"/>
      <c r="I251" s="149"/>
      <c r="J251" s="125"/>
      <c r="K251" s="125"/>
      <c r="L251" s="125"/>
    </row>
    <row r="252" spans="2:12">
      <c r="B252" s="149"/>
      <c r="C252" s="149"/>
      <c r="D252" s="149"/>
      <c r="E252" s="125"/>
      <c r="F252" s="125"/>
      <c r="G252" s="125"/>
      <c r="H252" s="149"/>
      <c r="I252" s="149"/>
      <c r="J252" s="125"/>
      <c r="K252" s="125"/>
      <c r="L252" s="125"/>
    </row>
    <row r="253" spans="2:12">
      <c r="B253" s="149"/>
      <c r="C253" s="149"/>
      <c r="D253" s="149"/>
      <c r="E253" s="125"/>
      <c r="F253" s="125"/>
      <c r="G253" s="125"/>
      <c r="H253" s="149"/>
      <c r="I253" s="149"/>
      <c r="J253" s="125"/>
      <c r="K253" s="125"/>
      <c r="L253" s="125"/>
    </row>
    <row r="254" spans="2:12">
      <c r="B254" s="149"/>
      <c r="C254" s="149"/>
      <c r="D254" s="149"/>
      <c r="E254" s="125"/>
      <c r="F254" s="125"/>
      <c r="G254" s="125"/>
      <c r="H254" s="149"/>
      <c r="I254" s="149"/>
      <c r="J254" s="125"/>
      <c r="K254" s="125"/>
      <c r="L254" s="125"/>
    </row>
    <row r="255" spans="2:12">
      <c r="B255" s="149"/>
      <c r="C255" s="149"/>
      <c r="D255" s="149"/>
      <c r="E255" s="125"/>
      <c r="F255" s="125"/>
      <c r="G255" s="125"/>
      <c r="H255" s="149"/>
      <c r="I255" s="149"/>
      <c r="J255" s="125"/>
      <c r="K255" s="125"/>
      <c r="L255" s="125"/>
    </row>
    <row r="256" spans="2:12">
      <c r="B256" s="149"/>
      <c r="C256" s="149"/>
      <c r="D256" s="149"/>
      <c r="E256" s="125"/>
      <c r="F256" s="125"/>
      <c r="G256" s="125"/>
      <c r="H256" s="149"/>
      <c r="I256" s="149"/>
      <c r="J256" s="125"/>
      <c r="K256" s="125"/>
      <c r="L256" s="125"/>
    </row>
    <row r="257" spans="2:12">
      <c r="B257" s="149"/>
      <c r="C257" s="149"/>
      <c r="D257" s="149"/>
      <c r="E257" s="125"/>
      <c r="F257" s="125"/>
      <c r="G257" s="125"/>
      <c r="H257" s="149"/>
      <c r="I257" s="149"/>
      <c r="J257" s="125"/>
      <c r="K257" s="125"/>
      <c r="L257" s="125"/>
    </row>
    <row r="258" spans="2:12">
      <c r="B258" s="149"/>
      <c r="C258" s="149"/>
      <c r="D258" s="149"/>
      <c r="E258" s="125"/>
      <c r="F258" s="125"/>
      <c r="G258" s="125"/>
      <c r="H258" s="149"/>
      <c r="I258" s="149"/>
      <c r="J258" s="125"/>
      <c r="K258" s="125"/>
      <c r="L258" s="125"/>
    </row>
    <row r="259" spans="2:12">
      <c r="B259" s="149"/>
      <c r="C259" s="149"/>
      <c r="D259" s="149"/>
      <c r="E259" s="125"/>
      <c r="F259" s="125"/>
      <c r="G259" s="125"/>
      <c r="H259" s="149"/>
      <c r="I259" s="149"/>
      <c r="J259" s="125"/>
      <c r="K259" s="125"/>
      <c r="L259" s="125"/>
    </row>
    <row r="260" spans="2:12">
      <c r="B260" s="149"/>
      <c r="C260" s="149"/>
      <c r="D260" s="149"/>
      <c r="E260" s="125"/>
      <c r="F260" s="125"/>
      <c r="G260" s="125"/>
      <c r="H260" s="149"/>
      <c r="I260" s="149"/>
      <c r="J260" s="125"/>
      <c r="K260" s="125"/>
      <c r="L260" s="125"/>
    </row>
    <row r="261" spans="2:12">
      <c r="B261" s="149"/>
      <c r="C261" s="149"/>
      <c r="D261" s="149"/>
      <c r="E261" s="125"/>
      <c r="F261" s="125"/>
      <c r="G261" s="125"/>
      <c r="H261" s="149"/>
      <c r="I261" s="149"/>
      <c r="J261" s="125"/>
      <c r="K261" s="125"/>
      <c r="L261" s="125"/>
    </row>
    <row r="262" spans="2:12">
      <c r="B262" s="149"/>
      <c r="C262" s="149"/>
      <c r="D262" s="149"/>
      <c r="E262" s="125"/>
      <c r="F262" s="125"/>
      <c r="G262" s="125"/>
      <c r="H262" s="149"/>
      <c r="I262" s="149"/>
      <c r="J262" s="125"/>
      <c r="K262" s="125"/>
      <c r="L262" s="125"/>
    </row>
    <row r="263" spans="2:12">
      <c r="B263" s="149"/>
      <c r="C263" s="149"/>
      <c r="D263" s="149"/>
      <c r="E263" s="125"/>
      <c r="F263" s="125"/>
      <c r="G263" s="125"/>
      <c r="H263" s="149"/>
      <c r="I263" s="149"/>
      <c r="J263" s="125"/>
      <c r="K263" s="125"/>
      <c r="L263" s="125"/>
    </row>
    <row r="264" spans="2:12">
      <c r="B264" s="149"/>
      <c r="C264" s="149"/>
      <c r="D264" s="149"/>
      <c r="E264" s="125"/>
      <c r="F264" s="125"/>
      <c r="G264" s="125"/>
      <c r="H264" s="149"/>
      <c r="I264" s="149"/>
      <c r="J264" s="125"/>
      <c r="K264" s="125"/>
      <c r="L264" s="125"/>
    </row>
    <row r="265" spans="2:12">
      <c r="B265" s="149"/>
      <c r="C265" s="149"/>
      <c r="D265" s="149"/>
      <c r="E265" s="125"/>
      <c r="F265" s="125"/>
      <c r="G265" s="125"/>
      <c r="H265" s="149"/>
      <c r="I265" s="149"/>
      <c r="J265" s="125"/>
      <c r="K265" s="125"/>
      <c r="L265" s="125"/>
    </row>
    <row r="266" spans="2:12">
      <c r="B266" s="149"/>
      <c r="C266" s="149"/>
      <c r="D266" s="149"/>
      <c r="E266" s="125"/>
      <c r="F266" s="125"/>
      <c r="G266" s="125"/>
      <c r="H266" s="149"/>
      <c r="I266" s="149"/>
      <c r="J266" s="125"/>
      <c r="K266" s="125"/>
      <c r="L266" s="125"/>
    </row>
    <row r="267" spans="2:12">
      <c r="B267" s="149"/>
      <c r="C267" s="149"/>
      <c r="D267" s="149"/>
      <c r="E267" s="125"/>
      <c r="F267" s="125"/>
      <c r="G267" s="125"/>
      <c r="H267" s="149"/>
      <c r="I267" s="149"/>
      <c r="J267" s="125"/>
      <c r="K267" s="125"/>
      <c r="L267" s="125"/>
    </row>
    <row r="268" spans="2:12">
      <c r="B268" s="149"/>
      <c r="C268" s="149"/>
      <c r="D268" s="149"/>
      <c r="E268" s="125"/>
      <c r="F268" s="125"/>
      <c r="G268" s="125"/>
      <c r="H268" s="149"/>
      <c r="I268" s="149"/>
      <c r="J268" s="125"/>
      <c r="K268" s="125"/>
      <c r="L268" s="125"/>
    </row>
    <row r="269" spans="2:12">
      <c r="B269" s="149"/>
      <c r="C269" s="149"/>
      <c r="D269" s="149"/>
      <c r="E269" s="125"/>
      <c r="F269" s="125"/>
      <c r="G269" s="125"/>
      <c r="H269" s="149"/>
      <c r="I269" s="149"/>
      <c r="J269" s="125"/>
      <c r="K269" s="125"/>
      <c r="L269" s="125"/>
    </row>
    <row r="270" spans="2:12">
      <c r="B270" s="149"/>
      <c r="C270" s="149"/>
      <c r="D270" s="149"/>
      <c r="E270" s="125"/>
      <c r="F270" s="125"/>
      <c r="G270" s="125"/>
      <c r="H270" s="149"/>
      <c r="I270" s="149"/>
      <c r="J270" s="125"/>
      <c r="K270" s="125"/>
      <c r="L270" s="125"/>
    </row>
    <row r="271" spans="2:12">
      <c r="B271" s="149"/>
      <c r="C271" s="149"/>
      <c r="D271" s="149"/>
      <c r="E271" s="125"/>
      <c r="F271" s="125"/>
      <c r="G271" s="125"/>
      <c r="H271" s="149"/>
      <c r="I271" s="149"/>
      <c r="J271" s="125"/>
      <c r="K271" s="125"/>
      <c r="L271" s="125"/>
    </row>
    <row r="272" spans="2:12">
      <c r="B272" s="149"/>
      <c r="C272" s="149"/>
      <c r="D272" s="149"/>
      <c r="E272" s="125"/>
      <c r="F272" s="125"/>
      <c r="G272" s="125"/>
      <c r="H272" s="149"/>
      <c r="I272" s="149"/>
      <c r="J272" s="125"/>
      <c r="K272" s="125"/>
      <c r="L272" s="125"/>
    </row>
    <row r="273" spans="2:12">
      <c r="B273" s="149"/>
      <c r="C273" s="149"/>
      <c r="D273" s="149"/>
      <c r="E273" s="125"/>
      <c r="F273" s="125"/>
      <c r="G273" s="125"/>
      <c r="H273" s="149"/>
      <c r="I273" s="149"/>
      <c r="J273" s="125"/>
      <c r="K273" s="125"/>
      <c r="L273" s="125"/>
    </row>
    <row r="274" spans="2:12">
      <c r="B274" s="149"/>
      <c r="C274" s="149"/>
      <c r="D274" s="149"/>
      <c r="E274" s="125"/>
      <c r="F274" s="125"/>
      <c r="G274" s="125"/>
      <c r="H274" s="149"/>
      <c r="I274" s="149"/>
      <c r="J274" s="125"/>
      <c r="K274" s="125"/>
      <c r="L274" s="125"/>
    </row>
    <row r="275" spans="2:12">
      <c r="B275" s="149"/>
      <c r="C275" s="149"/>
      <c r="D275" s="149"/>
      <c r="E275" s="125"/>
      <c r="F275" s="125"/>
      <c r="G275" s="125"/>
      <c r="H275" s="149"/>
      <c r="I275" s="149"/>
      <c r="J275" s="125"/>
      <c r="K275" s="125"/>
      <c r="L275" s="125"/>
    </row>
    <row r="276" spans="2:12">
      <c r="B276" s="149"/>
      <c r="C276" s="149"/>
      <c r="D276" s="149"/>
      <c r="E276" s="125"/>
      <c r="F276" s="125"/>
      <c r="G276" s="125"/>
      <c r="H276" s="149"/>
      <c r="I276" s="149"/>
      <c r="J276" s="125"/>
      <c r="K276" s="125"/>
      <c r="L276" s="125"/>
    </row>
    <row r="277" spans="2:12">
      <c r="B277" s="149"/>
      <c r="C277" s="149"/>
      <c r="D277" s="149"/>
      <c r="E277" s="125"/>
      <c r="F277" s="125"/>
      <c r="G277" s="125"/>
      <c r="H277" s="149"/>
      <c r="I277" s="149"/>
      <c r="J277" s="125"/>
      <c r="K277" s="125"/>
      <c r="L277" s="125"/>
    </row>
    <row r="278" spans="2:12">
      <c r="B278" s="149"/>
      <c r="C278" s="149"/>
      <c r="D278" s="149"/>
      <c r="E278" s="125"/>
      <c r="F278" s="125"/>
      <c r="G278" s="125"/>
      <c r="H278" s="149"/>
      <c r="I278" s="149"/>
      <c r="J278" s="125"/>
      <c r="K278" s="125"/>
      <c r="L278" s="125"/>
    </row>
    <row r="279" spans="2:12">
      <c r="B279" s="149"/>
      <c r="C279" s="149"/>
      <c r="D279" s="149"/>
      <c r="E279" s="125"/>
      <c r="F279" s="125"/>
      <c r="G279" s="125"/>
      <c r="H279" s="149"/>
      <c r="I279" s="149"/>
      <c r="J279" s="125"/>
      <c r="K279" s="125"/>
      <c r="L279" s="125"/>
    </row>
    <row r="280" spans="2:12">
      <c r="B280" s="149"/>
      <c r="C280" s="149"/>
      <c r="D280" s="149"/>
      <c r="E280" s="125"/>
      <c r="F280" s="125"/>
      <c r="G280" s="125"/>
      <c r="H280" s="149"/>
      <c r="I280" s="149"/>
      <c r="J280" s="125"/>
      <c r="K280" s="125"/>
      <c r="L280" s="125"/>
    </row>
    <row r="281" spans="2:12">
      <c r="B281" s="149"/>
      <c r="C281" s="149"/>
      <c r="D281" s="149"/>
      <c r="E281" s="125"/>
      <c r="F281" s="125"/>
      <c r="G281" s="125"/>
      <c r="H281" s="149"/>
      <c r="I281" s="149"/>
      <c r="J281" s="125"/>
      <c r="K281" s="125"/>
      <c r="L281" s="125"/>
    </row>
    <row r="282" spans="2:12">
      <c r="B282" s="149"/>
      <c r="C282" s="149"/>
      <c r="D282" s="149"/>
      <c r="E282" s="125"/>
      <c r="F282" s="125"/>
      <c r="G282" s="125"/>
      <c r="H282" s="149"/>
      <c r="I282" s="149"/>
      <c r="J282" s="125"/>
      <c r="K282" s="125"/>
      <c r="L282" s="125"/>
    </row>
    <row r="283" spans="2:12">
      <c r="B283" s="149"/>
      <c r="C283" s="149"/>
      <c r="D283" s="149"/>
      <c r="E283" s="125"/>
      <c r="F283" s="125"/>
      <c r="G283" s="125"/>
      <c r="H283" s="149"/>
      <c r="I283" s="149"/>
      <c r="J283" s="125"/>
      <c r="K283" s="125"/>
      <c r="L283" s="125"/>
    </row>
    <row r="284" spans="2:12">
      <c r="B284" s="149"/>
      <c r="C284" s="149"/>
      <c r="D284" s="149"/>
      <c r="E284" s="125"/>
      <c r="F284" s="125"/>
      <c r="G284" s="125"/>
      <c r="H284" s="149"/>
      <c r="I284" s="149"/>
      <c r="J284" s="125"/>
      <c r="K284" s="125"/>
      <c r="L284" s="125"/>
    </row>
    <row r="285" spans="2:12">
      <c r="B285" s="149"/>
      <c r="C285" s="149"/>
      <c r="D285" s="149"/>
      <c r="E285" s="125"/>
      <c r="F285" s="125"/>
      <c r="G285" s="125"/>
      <c r="H285" s="149"/>
      <c r="I285" s="149"/>
      <c r="J285" s="125"/>
      <c r="K285" s="125"/>
      <c r="L285" s="125"/>
    </row>
    <row r="286" spans="2:12">
      <c r="B286" s="149"/>
      <c r="C286" s="149"/>
      <c r="D286" s="149"/>
      <c r="E286" s="125"/>
      <c r="F286" s="125"/>
      <c r="G286" s="125"/>
      <c r="H286" s="149"/>
      <c r="I286" s="149"/>
      <c r="J286" s="125"/>
      <c r="K286" s="125"/>
      <c r="L286" s="125"/>
    </row>
    <row r="287" spans="2:12">
      <c r="B287" s="149"/>
      <c r="C287" s="149"/>
      <c r="D287" s="149"/>
      <c r="E287" s="125"/>
      <c r="F287" s="125"/>
      <c r="G287" s="125"/>
      <c r="H287" s="149"/>
      <c r="I287" s="149"/>
      <c r="J287" s="125"/>
      <c r="K287" s="125"/>
      <c r="L287" s="125"/>
    </row>
    <row r="288" spans="2:12">
      <c r="B288" s="149"/>
      <c r="C288" s="149"/>
      <c r="D288" s="149"/>
      <c r="E288" s="125"/>
      <c r="F288" s="125"/>
      <c r="G288" s="125"/>
      <c r="H288" s="149"/>
      <c r="I288" s="149"/>
      <c r="J288" s="125"/>
      <c r="K288" s="125"/>
      <c r="L288" s="125"/>
    </row>
    <row r="289" spans="2:12">
      <c r="B289" s="149"/>
      <c r="C289" s="149"/>
      <c r="D289" s="149"/>
      <c r="E289" s="125"/>
      <c r="F289" s="125"/>
      <c r="G289" s="125"/>
      <c r="H289" s="149"/>
      <c r="I289" s="149"/>
      <c r="J289" s="125"/>
      <c r="K289" s="125"/>
      <c r="L289" s="125"/>
    </row>
    <row r="290" spans="2:12">
      <c r="B290" s="149"/>
      <c r="C290" s="149"/>
      <c r="D290" s="149"/>
      <c r="E290" s="125"/>
      <c r="F290" s="125"/>
      <c r="G290" s="125"/>
      <c r="H290" s="149"/>
      <c r="I290" s="149"/>
      <c r="J290" s="125"/>
      <c r="K290" s="125"/>
      <c r="L290" s="125"/>
    </row>
    <row r="291" spans="2:12">
      <c r="B291" s="149"/>
      <c r="C291" s="149"/>
      <c r="D291" s="149"/>
      <c r="E291" s="125"/>
      <c r="F291" s="125"/>
      <c r="G291" s="125"/>
      <c r="H291" s="149"/>
      <c r="I291" s="149"/>
      <c r="J291" s="125"/>
      <c r="K291" s="125"/>
      <c r="L291" s="125"/>
    </row>
    <row r="292" spans="2:12">
      <c r="B292" s="149"/>
      <c r="C292" s="149"/>
      <c r="D292" s="149"/>
      <c r="E292" s="125"/>
      <c r="F292" s="125"/>
      <c r="G292" s="125"/>
      <c r="H292" s="149"/>
      <c r="I292" s="149"/>
      <c r="J292" s="125"/>
      <c r="K292" s="125"/>
      <c r="L292" s="125"/>
    </row>
    <row r="293" spans="2:12">
      <c r="B293" s="149"/>
      <c r="C293" s="149"/>
      <c r="D293" s="149"/>
      <c r="E293" s="125"/>
      <c r="F293" s="125"/>
      <c r="G293" s="125"/>
      <c r="H293" s="149"/>
      <c r="I293" s="149"/>
      <c r="J293" s="125"/>
      <c r="K293" s="125"/>
      <c r="L293" s="125"/>
    </row>
    <row r="294" spans="2:12">
      <c r="B294" s="149"/>
      <c r="C294" s="149"/>
      <c r="D294" s="149"/>
      <c r="E294" s="125"/>
      <c r="F294" s="125"/>
      <c r="G294" s="125"/>
      <c r="H294" s="149"/>
      <c r="I294" s="149"/>
      <c r="J294" s="125"/>
      <c r="K294" s="125"/>
      <c r="L294" s="125"/>
    </row>
    <row r="295" spans="2:12">
      <c r="B295" s="149"/>
      <c r="C295" s="149"/>
      <c r="D295" s="149"/>
      <c r="E295" s="125"/>
      <c r="F295" s="125"/>
      <c r="G295" s="125"/>
      <c r="H295" s="149"/>
      <c r="I295" s="149"/>
      <c r="J295" s="125"/>
      <c r="K295" s="125"/>
      <c r="L295" s="125"/>
    </row>
    <row r="296" spans="2:12">
      <c r="B296" s="149"/>
      <c r="C296" s="149"/>
      <c r="D296" s="149"/>
      <c r="E296" s="125"/>
      <c r="F296" s="125"/>
      <c r="G296" s="125"/>
      <c r="H296" s="149"/>
      <c r="I296" s="149"/>
      <c r="J296" s="125"/>
      <c r="K296" s="125"/>
      <c r="L296" s="125"/>
    </row>
    <row r="297" spans="2:12">
      <c r="B297" s="149"/>
      <c r="C297" s="149"/>
      <c r="D297" s="149"/>
      <c r="E297" s="125"/>
      <c r="F297" s="125"/>
      <c r="G297" s="125"/>
      <c r="H297" s="149"/>
      <c r="I297" s="149"/>
      <c r="J297" s="125"/>
      <c r="K297" s="125"/>
      <c r="L297" s="125"/>
    </row>
    <row r="298" spans="2:12">
      <c r="B298" s="149"/>
      <c r="C298" s="149"/>
      <c r="D298" s="149"/>
      <c r="E298" s="125"/>
      <c r="F298" s="125"/>
      <c r="G298" s="125"/>
      <c r="H298" s="149"/>
      <c r="I298" s="149"/>
      <c r="J298" s="125"/>
      <c r="K298" s="125"/>
      <c r="L298" s="125"/>
    </row>
    <row r="299" spans="2:12">
      <c r="B299" s="149"/>
      <c r="C299" s="149"/>
      <c r="D299" s="149"/>
      <c r="E299" s="125"/>
      <c r="F299" s="125"/>
      <c r="G299" s="125"/>
      <c r="H299" s="149"/>
      <c r="I299" s="149"/>
      <c r="J299" s="125"/>
      <c r="K299" s="125"/>
      <c r="L299" s="125"/>
    </row>
    <row r="300" spans="2:12">
      <c r="B300" s="149"/>
      <c r="C300" s="149"/>
      <c r="D300" s="149"/>
      <c r="E300" s="125"/>
      <c r="F300" s="125"/>
      <c r="G300" s="125"/>
      <c r="H300" s="149"/>
      <c r="I300" s="149"/>
      <c r="J300" s="125"/>
      <c r="K300" s="125"/>
      <c r="L300" s="125"/>
    </row>
    <row r="301" spans="2:12">
      <c r="B301" s="149"/>
      <c r="C301" s="149"/>
      <c r="D301" s="149"/>
      <c r="E301" s="125"/>
      <c r="F301" s="125"/>
      <c r="G301" s="125"/>
      <c r="H301" s="149"/>
      <c r="I301" s="149"/>
      <c r="J301" s="125"/>
      <c r="K301" s="125"/>
      <c r="L301" s="125"/>
    </row>
    <row r="302" spans="2:12">
      <c r="B302" s="149"/>
      <c r="C302" s="149"/>
      <c r="D302" s="149"/>
      <c r="E302" s="125"/>
      <c r="F302" s="125"/>
      <c r="G302" s="125"/>
      <c r="H302" s="149"/>
      <c r="I302" s="149"/>
      <c r="J302" s="125"/>
      <c r="K302" s="125"/>
      <c r="L302" s="125"/>
    </row>
    <row r="303" spans="2:12">
      <c r="B303" s="149"/>
      <c r="C303" s="149"/>
      <c r="D303" s="149"/>
      <c r="E303" s="125"/>
      <c r="F303" s="125"/>
      <c r="G303" s="125"/>
      <c r="H303" s="149"/>
      <c r="I303" s="149"/>
      <c r="J303" s="125"/>
      <c r="K303" s="125"/>
      <c r="L303" s="125"/>
    </row>
    <row r="304" spans="2:12">
      <c r="B304" s="149"/>
      <c r="C304" s="149"/>
      <c r="D304" s="149"/>
      <c r="E304" s="125"/>
      <c r="F304" s="125"/>
      <c r="G304" s="125"/>
      <c r="H304" s="149"/>
      <c r="I304" s="149"/>
      <c r="J304" s="125"/>
      <c r="K304" s="125"/>
      <c r="L304" s="125"/>
    </row>
    <row r="305" spans="2:12">
      <c r="B305" s="149"/>
      <c r="C305" s="149"/>
      <c r="D305" s="149"/>
      <c r="E305" s="125"/>
      <c r="F305" s="125"/>
      <c r="G305" s="125"/>
      <c r="H305" s="149"/>
      <c r="I305" s="149"/>
      <c r="J305" s="125"/>
      <c r="K305" s="125"/>
      <c r="L305" s="125"/>
    </row>
    <row r="306" spans="2:12">
      <c r="B306" s="149"/>
      <c r="C306" s="149"/>
      <c r="D306" s="149"/>
      <c r="E306" s="125"/>
      <c r="F306" s="125"/>
      <c r="G306" s="125"/>
      <c r="H306" s="149"/>
      <c r="I306" s="149"/>
      <c r="J306" s="125"/>
      <c r="K306" s="125"/>
      <c r="L306" s="125"/>
    </row>
    <row r="307" spans="2:12">
      <c r="B307" s="149"/>
      <c r="C307" s="149"/>
      <c r="D307" s="149"/>
      <c r="E307" s="125"/>
      <c r="F307" s="125"/>
      <c r="G307" s="125"/>
      <c r="H307" s="149"/>
      <c r="I307" s="149"/>
      <c r="J307" s="125"/>
      <c r="K307" s="125"/>
      <c r="L307" s="125"/>
    </row>
    <row r="308" spans="2:12">
      <c r="B308" s="149"/>
      <c r="C308" s="149"/>
      <c r="D308" s="149"/>
      <c r="E308" s="125"/>
      <c r="F308" s="125"/>
      <c r="G308" s="125"/>
      <c r="H308" s="149"/>
      <c r="I308" s="149"/>
      <c r="J308" s="125"/>
      <c r="K308" s="125"/>
      <c r="L308" s="125"/>
    </row>
    <row r="309" spans="2:12">
      <c r="B309" s="149"/>
      <c r="C309" s="149"/>
      <c r="D309" s="149"/>
      <c r="E309" s="125"/>
      <c r="F309" s="125"/>
      <c r="G309" s="125"/>
      <c r="H309" s="149"/>
      <c r="I309" s="149"/>
      <c r="J309" s="125"/>
      <c r="K309" s="125"/>
      <c r="L309" s="125"/>
    </row>
    <row r="310" spans="2:12">
      <c r="B310" s="149"/>
      <c r="C310" s="149"/>
      <c r="D310" s="149"/>
      <c r="E310" s="125"/>
      <c r="F310" s="125"/>
      <c r="G310" s="125"/>
      <c r="H310" s="149"/>
      <c r="I310" s="149"/>
      <c r="J310" s="125"/>
      <c r="K310" s="125"/>
      <c r="L310" s="125"/>
    </row>
    <row r="311" spans="2:12">
      <c r="B311" s="149"/>
      <c r="C311" s="149"/>
      <c r="D311" s="149"/>
      <c r="E311" s="125"/>
      <c r="F311" s="125"/>
      <c r="G311" s="125"/>
      <c r="H311" s="149"/>
      <c r="I311" s="149"/>
      <c r="J311" s="125"/>
      <c r="K311" s="125"/>
      <c r="L311" s="125"/>
    </row>
    <row r="312" spans="2:12">
      <c r="B312" s="149"/>
      <c r="C312" s="149"/>
      <c r="D312" s="149"/>
      <c r="E312" s="125"/>
      <c r="F312" s="125"/>
      <c r="G312" s="125"/>
      <c r="H312" s="149"/>
      <c r="I312" s="149"/>
      <c r="J312" s="125"/>
      <c r="K312" s="125"/>
      <c r="L312" s="125"/>
    </row>
    <row r="313" spans="2:12">
      <c r="B313" s="149"/>
      <c r="C313" s="149"/>
      <c r="D313" s="149"/>
      <c r="E313" s="125"/>
      <c r="F313" s="125"/>
      <c r="G313" s="125"/>
      <c r="H313" s="149"/>
      <c r="I313" s="149"/>
      <c r="J313" s="125"/>
      <c r="K313" s="125"/>
      <c r="L313" s="125"/>
    </row>
    <row r="314" spans="2:12">
      <c r="B314" s="149"/>
      <c r="C314" s="149"/>
      <c r="D314" s="149"/>
      <c r="E314" s="125"/>
      <c r="F314" s="125"/>
      <c r="G314" s="125"/>
      <c r="H314" s="149"/>
      <c r="I314" s="149"/>
      <c r="J314" s="125"/>
      <c r="K314" s="125"/>
      <c r="L314" s="125"/>
    </row>
    <row r="315" spans="2:12">
      <c r="B315" s="149"/>
      <c r="C315" s="149"/>
      <c r="D315" s="149"/>
      <c r="E315" s="125"/>
      <c r="F315" s="125"/>
      <c r="G315" s="125"/>
      <c r="H315" s="149"/>
      <c r="I315" s="149"/>
      <c r="J315" s="125"/>
      <c r="K315" s="125"/>
      <c r="L315" s="125"/>
    </row>
    <row r="316" spans="2:12">
      <c r="B316" s="149"/>
      <c r="C316" s="149"/>
      <c r="D316" s="149"/>
      <c r="E316" s="125"/>
      <c r="F316" s="125"/>
      <c r="G316" s="125"/>
      <c r="H316" s="149"/>
      <c r="I316" s="149"/>
      <c r="J316" s="125"/>
      <c r="K316" s="125"/>
      <c r="L316" s="125"/>
    </row>
    <row r="317" spans="2:12">
      <c r="B317" s="149"/>
      <c r="C317" s="149"/>
      <c r="D317" s="149"/>
      <c r="E317" s="125"/>
      <c r="F317" s="125"/>
      <c r="G317" s="125"/>
      <c r="H317" s="149"/>
      <c r="I317" s="149"/>
      <c r="J317" s="125"/>
      <c r="K317" s="125"/>
      <c r="L317" s="125"/>
    </row>
    <row r="318" spans="2:12">
      <c r="B318" s="149"/>
      <c r="C318" s="149"/>
      <c r="D318" s="149"/>
      <c r="E318" s="125"/>
      <c r="F318" s="125"/>
      <c r="G318" s="125"/>
      <c r="H318" s="149"/>
      <c r="I318" s="149"/>
      <c r="J318" s="125"/>
      <c r="K318" s="125"/>
      <c r="L318" s="125"/>
    </row>
    <row r="319" spans="2:12">
      <c r="B319" s="149"/>
      <c r="C319" s="149"/>
      <c r="D319" s="149"/>
      <c r="E319" s="125"/>
      <c r="F319" s="125"/>
      <c r="G319" s="125"/>
      <c r="H319" s="149"/>
      <c r="I319" s="149"/>
      <c r="J319" s="125"/>
      <c r="K319" s="125"/>
      <c r="L319" s="125"/>
    </row>
    <row r="320" spans="2:12">
      <c r="B320" s="149"/>
      <c r="C320" s="149"/>
      <c r="D320" s="149"/>
      <c r="E320" s="125"/>
      <c r="F320" s="125"/>
      <c r="G320" s="125"/>
      <c r="H320" s="149"/>
      <c r="I320" s="149"/>
      <c r="J320" s="125"/>
      <c r="K320" s="125"/>
      <c r="L320" s="125"/>
    </row>
    <row r="321" spans="2:12">
      <c r="B321" s="149"/>
      <c r="C321" s="149"/>
      <c r="D321" s="149"/>
      <c r="E321" s="125"/>
      <c r="F321" s="125"/>
      <c r="G321" s="125"/>
      <c r="H321" s="149"/>
      <c r="I321" s="149"/>
      <c r="J321" s="125"/>
      <c r="K321" s="125"/>
      <c r="L321" s="125"/>
    </row>
    <row r="322" spans="2:12">
      <c r="B322" s="149"/>
      <c r="C322" s="149"/>
      <c r="D322" s="149"/>
      <c r="E322" s="125"/>
      <c r="F322" s="125"/>
      <c r="G322" s="125"/>
      <c r="H322" s="149"/>
      <c r="I322" s="149"/>
      <c r="J322" s="125"/>
      <c r="K322" s="125"/>
      <c r="L322" s="125"/>
    </row>
    <row r="323" spans="2:12">
      <c r="B323" s="149"/>
      <c r="C323" s="149"/>
      <c r="D323" s="149"/>
      <c r="E323" s="125"/>
      <c r="F323" s="125"/>
      <c r="G323" s="125"/>
      <c r="H323" s="149"/>
      <c r="I323" s="149"/>
      <c r="J323" s="125"/>
      <c r="K323" s="125"/>
      <c r="L323" s="125"/>
    </row>
    <row r="324" spans="2:12">
      <c r="B324" s="149"/>
      <c r="C324" s="149"/>
      <c r="D324" s="149"/>
      <c r="E324" s="125"/>
      <c r="F324" s="125"/>
      <c r="G324" s="125"/>
      <c r="H324" s="149"/>
      <c r="I324" s="149"/>
      <c r="J324" s="125"/>
      <c r="K324" s="125"/>
      <c r="L324" s="125"/>
    </row>
    <row r="325" spans="2:12">
      <c r="B325" s="149"/>
      <c r="C325" s="149"/>
      <c r="D325" s="149"/>
      <c r="E325" s="125"/>
      <c r="F325" s="125"/>
      <c r="G325" s="125"/>
      <c r="H325" s="149"/>
      <c r="I325" s="149"/>
      <c r="J325" s="125"/>
      <c r="K325" s="125"/>
      <c r="L325" s="125"/>
    </row>
    <row r="326" spans="2:12">
      <c r="B326" s="149"/>
      <c r="C326" s="149"/>
      <c r="D326" s="149"/>
      <c r="E326" s="125"/>
      <c r="F326" s="125"/>
      <c r="G326" s="125"/>
      <c r="H326" s="149"/>
      <c r="I326" s="149"/>
      <c r="J326" s="125"/>
      <c r="K326" s="125"/>
      <c r="L326" s="125"/>
    </row>
    <row r="327" spans="2:12">
      <c r="B327" s="149"/>
      <c r="C327" s="149"/>
      <c r="D327" s="149"/>
      <c r="E327" s="125"/>
      <c r="F327" s="125"/>
      <c r="G327" s="125"/>
      <c r="H327" s="149"/>
      <c r="I327" s="149"/>
      <c r="J327" s="125"/>
      <c r="K327" s="125"/>
      <c r="L327" s="125"/>
    </row>
    <row r="328" spans="2:12">
      <c r="B328" s="149"/>
      <c r="C328" s="149"/>
      <c r="D328" s="149"/>
      <c r="E328" s="125"/>
      <c r="F328" s="125"/>
      <c r="G328" s="125"/>
      <c r="H328" s="149"/>
      <c r="I328" s="149"/>
      <c r="J328" s="125"/>
      <c r="K328" s="125"/>
      <c r="L328" s="125"/>
    </row>
    <row r="329" spans="2:12">
      <c r="B329" s="149"/>
      <c r="C329" s="149"/>
      <c r="D329" s="149"/>
      <c r="E329" s="125"/>
      <c r="F329" s="125"/>
      <c r="G329" s="125"/>
      <c r="H329" s="149"/>
      <c r="I329" s="149"/>
      <c r="J329" s="125"/>
      <c r="K329" s="125"/>
      <c r="L329" s="125"/>
    </row>
    <row r="330" spans="2:12">
      <c r="B330" s="149"/>
      <c r="C330" s="149"/>
      <c r="D330" s="149"/>
      <c r="E330" s="125"/>
      <c r="F330" s="125"/>
      <c r="G330" s="125"/>
      <c r="H330" s="149"/>
      <c r="I330" s="149"/>
      <c r="J330" s="125"/>
      <c r="K330" s="125"/>
      <c r="L330" s="125"/>
    </row>
    <row r="331" spans="2:12">
      <c r="B331" s="149"/>
      <c r="C331" s="149"/>
      <c r="D331" s="149"/>
      <c r="E331" s="125"/>
      <c r="F331" s="125"/>
      <c r="G331" s="125"/>
      <c r="H331" s="149"/>
      <c r="I331" s="149"/>
      <c r="J331" s="125"/>
      <c r="K331" s="125"/>
      <c r="L331" s="125"/>
    </row>
    <row r="332" spans="2:12">
      <c r="B332" s="149"/>
      <c r="C332" s="149"/>
      <c r="D332" s="149"/>
      <c r="E332" s="125"/>
      <c r="F332" s="125"/>
      <c r="G332" s="125"/>
      <c r="H332" s="149"/>
      <c r="I332" s="149"/>
      <c r="J332" s="125"/>
      <c r="K332" s="125"/>
      <c r="L332" s="125"/>
    </row>
    <row r="333" spans="2:12">
      <c r="B333" s="149"/>
      <c r="C333" s="149"/>
      <c r="D333" s="149"/>
      <c r="E333" s="125"/>
      <c r="F333" s="125"/>
      <c r="G333" s="125"/>
      <c r="H333" s="149"/>
      <c r="I333" s="149"/>
      <c r="J333" s="125"/>
      <c r="K333" s="125"/>
      <c r="L333" s="125"/>
    </row>
    <row r="334" spans="2:12">
      <c r="B334" s="149"/>
      <c r="C334" s="149"/>
      <c r="D334" s="149"/>
      <c r="E334" s="125"/>
      <c r="F334" s="125"/>
      <c r="G334" s="125"/>
      <c r="H334" s="149"/>
      <c r="I334" s="149"/>
      <c r="J334" s="125"/>
      <c r="K334" s="125"/>
      <c r="L334" s="125"/>
    </row>
    <row r="335" spans="2:12">
      <c r="B335" s="149"/>
      <c r="C335" s="149"/>
      <c r="D335" s="149"/>
      <c r="E335" s="125"/>
      <c r="F335" s="125"/>
      <c r="G335" s="125"/>
      <c r="H335" s="149"/>
      <c r="I335" s="149"/>
      <c r="J335" s="125"/>
      <c r="K335" s="125"/>
      <c r="L335" s="125"/>
    </row>
    <row r="336" spans="2:12">
      <c r="B336" s="149"/>
      <c r="C336" s="149"/>
      <c r="D336" s="149"/>
      <c r="E336" s="125"/>
      <c r="F336" s="125"/>
      <c r="G336" s="125"/>
      <c r="H336" s="149"/>
      <c r="I336" s="149"/>
      <c r="J336" s="125"/>
      <c r="K336" s="125"/>
      <c r="L336" s="125"/>
    </row>
    <row r="337" spans="2:12">
      <c r="B337" s="149"/>
      <c r="C337" s="149"/>
      <c r="D337" s="149"/>
      <c r="E337" s="125"/>
      <c r="F337" s="125"/>
      <c r="G337" s="125"/>
      <c r="H337" s="149"/>
      <c r="I337" s="149"/>
      <c r="J337" s="125"/>
      <c r="K337" s="125"/>
      <c r="L337" s="125"/>
    </row>
    <row r="338" spans="2:12">
      <c r="B338" s="149"/>
      <c r="C338" s="149"/>
      <c r="D338" s="149"/>
      <c r="E338" s="125"/>
      <c r="F338" s="125"/>
      <c r="G338" s="125"/>
      <c r="H338" s="149"/>
      <c r="I338" s="149"/>
      <c r="J338" s="125"/>
      <c r="K338" s="125"/>
      <c r="L338" s="125"/>
    </row>
    <row r="339" spans="2:12">
      <c r="B339" s="149"/>
      <c r="C339" s="149"/>
      <c r="D339" s="149"/>
      <c r="E339" s="125"/>
      <c r="F339" s="125"/>
      <c r="G339" s="125"/>
      <c r="H339" s="149"/>
      <c r="I339" s="149"/>
      <c r="J339" s="125"/>
      <c r="K339" s="125"/>
      <c r="L339" s="125"/>
    </row>
    <row r="340" spans="2:12">
      <c r="B340" s="149"/>
      <c r="C340" s="149"/>
      <c r="D340" s="149"/>
      <c r="E340" s="125"/>
      <c r="F340" s="125"/>
      <c r="G340" s="125"/>
      <c r="H340" s="149"/>
      <c r="I340" s="149"/>
      <c r="J340" s="125"/>
      <c r="K340" s="125"/>
      <c r="L340" s="125"/>
    </row>
    <row r="341" spans="2:12">
      <c r="B341" s="149"/>
      <c r="C341" s="149"/>
      <c r="D341" s="149"/>
      <c r="E341" s="125"/>
      <c r="F341" s="125"/>
      <c r="G341" s="125"/>
      <c r="H341" s="149"/>
      <c r="I341" s="149"/>
      <c r="J341" s="125"/>
      <c r="K341" s="125"/>
      <c r="L341" s="125"/>
    </row>
    <row r="342" spans="2:12">
      <c r="B342" s="149"/>
      <c r="C342" s="149"/>
      <c r="D342" s="149"/>
      <c r="E342" s="125"/>
      <c r="F342" s="125"/>
      <c r="G342" s="125"/>
      <c r="H342" s="149"/>
      <c r="I342" s="149"/>
      <c r="J342" s="125"/>
      <c r="K342" s="125"/>
      <c r="L342" s="125"/>
    </row>
    <row r="343" spans="2:12">
      <c r="B343" s="149"/>
      <c r="C343" s="149"/>
      <c r="D343" s="149"/>
      <c r="E343" s="125"/>
      <c r="F343" s="125"/>
      <c r="G343" s="125"/>
      <c r="H343" s="149"/>
      <c r="I343" s="149"/>
      <c r="J343" s="125"/>
      <c r="K343" s="125"/>
      <c r="L343" s="125"/>
    </row>
    <row r="344" spans="2:12">
      <c r="B344" s="149"/>
      <c r="C344" s="149"/>
      <c r="D344" s="149"/>
      <c r="E344" s="125"/>
      <c r="F344" s="125"/>
      <c r="G344" s="125"/>
      <c r="H344" s="149"/>
      <c r="I344" s="149"/>
      <c r="J344" s="125"/>
      <c r="K344" s="125"/>
      <c r="L344" s="125"/>
    </row>
    <row r="345" spans="2:12">
      <c r="B345" s="149"/>
      <c r="C345" s="149"/>
      <c r="D345" s="149"/>
      <c r="E345" s="125"/>
      <c r="F345" s="125"/>
      <c r="G345" s="125"/>
      <c r="H345" s="149"/>
      <c r="I345" s="149"/>
      <c r="J345" s="125"/>
      <c r="K345" s="125"/>
      <c r="L345" s="125"/>
    </row>
    <row r="346" spans="2:12">
      <c r="B346" s="149"/>
      <c r="C346" s="149"/>
      <c r="D346" s="149"/>
      <c r="E346" s="125"/>
      <c r="F346" s="125"/>
      <c r="G346" s="125"/>
      <c r="H346" s="149"/>
      <c r="I346" s="149"/>
      <c r="J346" s="125"/>
      <c r="K346" s="125"/>
      <c r="L346" s="125"/>
    </row>
    <row r="347" spans="2:12">
      <c r="B347" s="149"/>
      <c r="C347" s="149"/>
      <c r="D347" s="149"/>
      <c r="E347" s="125"/>
      <c r="F347" s="125"/>
      <c r="G347" s="125"/>
      <c r="H347" s="149"/>
      <c r="I347" s="149"/>
      <c r="J347" s="125"/>
      <c r="K347" s="125"/>
      <c r="L347" s="125"/>
    </row>
    <row r="348" spans="2:12">
      <c r="B348" s="149"/>
      <c r="C348" s="149"/>
      <c r="D348" s="149"/>
      <c r="E348" s="125"/>
      <c r="F348" s="125"/>
      <c r="G348" s="125"/>
      <c r="H348" s="149"/>
      <c r="I348" s="149"/>
      <c r="J348" s="125"/>
      <c r="K348" s="125"/>
      <c r="L348" s="125"/>
    </row>
    <row r="349" spans="2:12">
      <c r="B349" s="149"/>
      <c r="C349" s="149"/>
      <c r="D349" s="149"/>
      <c r="E349" s="125"/>
      <c r="F349" s="125"/>
      <c r="G349" s="125"/>
      <c r="H349" s="149"/>
      <c r="I349" s="149"/>
      <c r="J349" s="125"/>
      <c r="K349" s="125"/>
      <c r="L349" s="125"/>
    </row>
    <row r="350" spans="2:12">
      <c r="B350" s="149"/>
      <c r="C350" s="149"/>
      <c r="D350" s="149"/>
      <c r="E350" s="125"/>
      <c r="F350" s="125"/>
      <c r="G350" s="125"/>
      <c r="H350" s="149"/>
      <c r="I350" s="149"/>
      <c r="J350" s="125"/>
      <c r="K350" s="125"/>
      <c r="L350" s="125"/>
    </row>
    <row r="351" spans="2:12">
      <c r="B351" s="149"/>
      <c r="C351" s="149"/>
      <c r="D351" s="149"/>
      <c r="E351" s="125"/>
      <c r="F351" s="125"/>
      <c r="G351" s="125"/>
      <c r="H351" s="149"/>
      <c r="I351" s="149"/>
      <c r="J351" s="125"/>
      <c r="K351" s="125"/>
      <c r="L351" s="125"/>
    </row>
    <row r="352" spans="2:12">
      <c r="B352" s="149"/>
      <c r="C352" s="149"/>
      <c r="D352" s="149"/>
      <c r="E352" s="125"/>
      <c r="F352" s="125"/>
      <c r="G352" s="125"/>
      <c r="H352" s="149"/>
      <c r="I352" s="149"/>
      <c r="J352" s="125"/>
      <c r="K352" s="125"/>
      <c r="L352" s="125"/>
    </row>
    <row r="353" spans="2:12">
      <c r="B353" s="149"/>
      <c r="C353" s="149"/>
      <c r="D353" s="149"/>
      <c r="E353" s="125"/>
      <c r="F353" s="125"/>
      <c r="G353" s="125"/>
      <c r="H353" s="149"/>
      <c r="I353" s="149"/>
      <c r="J353" s="125"/>
      <c r="K353" s="125"/>
      <c r="L353" s="125"/>
    </row>
    <row r="354" spans="2:12">
      <c r="B354" s="149"/>
      <c r="C354" s="149"/>
      <c r="D354" s="149"/>
      <c r="E354" s="125"/>
      <c r="F354" s="125"/>
      <c r="G354" s="125"/>
      <c r="H354" s="149"/>
      <c r="I354" s="149"/>
      <c r="J354" s="125"/>
      <c r="K354" s="125"/>
      <c r="L354" s="125"/>
    </row>
    <row r="355" spans="2:12">
      <c r="B355" s="149"/>
      <c r="C355" s="149"/>
      <c r="D355" s="149"/>
      <c r="E355" s="125"/>
      <c r="F355" s="125"/>
      <c r="G355" s="125"/>
      <c r="H355" s="149"/>
      <c r="I355" s="149"/>
      <c r="J355" s="125"/>
      <c r="K355" s="125"/>
      <c r="L355" s="125"/>
    </row>
    <row r="356" spans="2:12">
      <c r="B356" s="149"/>
      <c r="C356" s="149"/>
      <c r="D356" s="149"/>
      <c r="E356" s="125"/>
      <c r="F356" s="125"/>
      <c r="G356" s="125"/>
      <c r="H356" s="149"/>
      <c r="I356" s="149"/>
      <c r="J356" s="125"/>
      <c r="K356" s="125"/>
      <c r="L356" s="125"/>
    </row>
    <row r="357" spans="2:12">
      <c r="B357" s="149"/>
      <c r="C357" s="149"/>
      <c r="D357" s="149"/>
      <c r="E357" s="125"/>
      <c r="F357" s="125"/>
      <c r="G357" s="125"/>
      <c r="H357" s="149"/>
      <c r="I357" s="149"/>
      <c r="J357" s="125"/>
      <c r="K357" s="125"/>
      <c r="L357" s="125"/>
    </row>
    <row r="358" spans="2:12">
      <c r="B358" s="149"/>
      <c r="C358" s="149"/>
      <c r="D358" s="149"/>
      <c r="E358" s="125"/>
      <c r="F358" s="125"/>
      <c r="G358" s="125"/>
      <c r="H358" s="149"/>
      <c r="I358" s="149"/>
      <c r="J358" s="125"/>
      <c r="K358" s="125"/>
      <c r="L358" s="125"/>
    </row>
    <row r="359" spans="2:12">
      <c r="B359" s="149"/>
      <c r="C359" s="149"/>
      <c r="D359" s="149"/>
      <c r="E359" s="125"/>
      <c r="F359" s="125"/>
      <c r="G359" s="125"/>
      <c r="H359" s="149"/>
      <c r="I359" s="149"/>
      <c r="J359" s="125"/>
      <c r="K359" s="125"/>
      <c r="L359" s="125"/>
    </row>
    <row r="360" spans="2:12">
      <c r="B360" s="149"/>
      <c r="C360" s="149"/>
      <c r="D360" s="149"/>
      <c r="E360" s="125"/>
      <c r="F360" s="125"/>
      <c r="G360" s="125"/>
      <c r="H360" s="149"/>
      <c r="I360" s="149"/>
      <c r="J360" s="125"/>
      <c r="K360" s="125"/>
      <c r="L360" s="125"/>
    </row>
    <row r="361" spans="2:12">
      <c r="B361" s="149"/>
      <c r="C361" s="149"/>
      <c r="D361" s="149"/>
      <c r="E361" s="125"/>
      <c r="F361" s="125"/>
      <c r="G361" s="125"/>
      <c r="H361" s="149"/>
      <c r="I361" s="149"/>
      <c r="J361" s="125"/>
      <c r="K361" s="125"/>
      <c r="L361" s="125"/>
    </row>
    <row r="362" spans="2:12">
      <c r="B362" s="149"/>
      <c r="C362" s="149"/>
      <c r="D362" s="149"/>
      <c r="E362" s="125"/>
      <c r="F362" s="125"/>
      <c r="G362" s="125"/>
      <c r="H362" s="149"/>
      <c r="I362" s="149"/>
      <c r="J362" s="125"/>
      <c r="K362" s="125"/>
      <c r="L362" s="125"/>
    </row>
    <row r="363" spans="2:12">
      <c r="B363" s="149"/>
      <c r="C363" s="149"/>
      <c r="D363" s="149"/>
      <c r="E363" s="125"/>
      <c r="F363" s="125"/>
      <c r="G363" s="125"/>
      <c r="H363" s="149"/>
      <c r="I363" s="149"/>
      <c r="J363" s="125"/>
      <c r="K363" s="125"/>
      <c r="L363" s="125"/>
    </row>
    <row r="364" spans="2:12">
      <c r="B364" s="149"/>
      <c r="C364" s="149"/>
      <c r="D364" s="149"/>
      <c r="E364" s="125"/>
      <c r="F364" s="125"/>
      <c r="G364" s="125"/>
      <c r="H364" s="149"/>
      <c r="I364" s="149"/>
      <c r="J364" s="125"/>
      <c r="K364" s="125"/>
      <c r="L364" s="125"/>
    </row>
    <row r="365" spans="2:12">
      <c r="B365" s="149"/>
      <c r="C365" s="149"/>
      <c r="D365" s="149"/>
      <c r="E365" s="125"/>
      <c r="F365" s="125"/>
      <c r="G365" s="125"/>
      <c r="H365" s="149"/>
      <c r="I365" s="149"/>
      <c r="J365" s="125"/>
      <c r="K365" s="125"/>
      <c r="L365" s="125"/>
    </row>
    <row r="366" spans="2:12">
      <c r="B366" s="149"/>
      <c r="C366" s="149"/>
      <c r="D366" s="149"/>
      <c r="E366" s="125"/>
      <c r="F366" s="125"/>
      <c r="G366" s="125"/>
      <c r="H366" s="149"/>
      <c r="I366" s="149"/>
      <c r="J366" s="125"/>
      <c r="K366" s="125"/>
      <c r="L366" s="125"/>
    </row>
    <row r="367" spans="2:12">
      <c r="B367" s="149"/>
      <c r="C367" s="149"/>
      <c r="D367" s="149"/>
      <c r="E367" s="125"/>
      <c r="F367" s="125"/>
      <c r="G367" s="125"/>
      <c r="H367" s="149"/>
      <c r="I367" s="149"/>
      <c r="J367" s="125"/>
      <c r="K367" s="125"/>
      <c r="L367" s="125"/>
    </row>
    <row r="368" spans="2:12">
      <c r="B368" s="149"/>
      <c r="C368" s="149"/>
      <c r="D368" s="149"/>
      <c r="E368" s="125"/>
      <c r="F368" s="125"/>
      <c r="G368" s="125"/>
      <c r="H368" s="149"/>
      <c r="I368" s="149"/>
      <c r="J368" s="125"/>
      <c r="K368" s="125"/>
      <c r="L368" s="125"/>
    </row>
    <row r="369" spans="2:12">
      <c r="B369" s="149"/>
      <c r="C369" s="149"/>
      <c r="D369" s="149"/>
      <c r="E369" s="125"/>
      <c r="F369" s="125"/>
      <c r="G369" s="125"/>
      <c r="H369" s="149"/>
      <c r="I369" s="149"/>
      <c r="J369" s="125"/>
      <c r="K369" s="125"/>
      <c r="L369" s="125"/>
    </row>
    <row r="370" spans="2:12">
      <c r="B370" s="149"/>
      <c r="C370" s="149"/>
      <c r="D370" s="149"/>
      <c r="E370" s="125"/>
      <c r="F370" s="125"/>
      <c r="G370" s="125"/>
      <c r="H370" s="149"/>
      <c r="I370" s="149"/>
      <c r="J370" s="125"/>
      <c r="K370" s="125"/>
      <c r="L370" s="125"/>
    </row>
    <row r="371" spans="2:12">
      <c r="B371" s="149"/>
      <c r="C371" s="149"/>
      <c r="D371" s="149"/>
      <c r="E371" s="125"/>
      <c r="F371" s="125"/>
      <c r="G371" s="125"/>
      <c r="H371" s="149"/>
      <c r="I371" s="149"/>
      <c r="J371" s="125"/>
      <c r="K371" s="125"/>
      <c r="L371" s="125"/>
    </row>
    <row r="372" spans="2:12">
      <c r="B372" s="149"/>
      <c r="C372" s="149"/>
      <c r="D372" s="149"/>
      <c r="E372" s="125"/>
      <c r="F372" s="125"/>
      <c r="G372" s="125"/>
      <c r="H372" s="149"/>
      <c r="I372" s="149"/>
      <c r="J372" s="125"/>
      <c r="K372" s="125"/>
      <c r="L372" s="125"/>
    </row>
    <row r="373" spans="2:12">
      <c r="B373" s="149"/>
      <c r="C373" s="149"/>
      <c r="D373" s="149"/>
      <c r="E373" s="125"/>
      <c r="F373" s="125"/>
      <c r="G373" s="125"/>
      <c r="H373" s="149"/>
      <c r="I373" s="149"/>
      <c r="J373" s="125"/>
      <c r="K373" s="125"/>
      <c r="L373" s="125"/>
    </row>
    <row r="374" spans="2:12">
      <c r="B374" s="149"/>
      <c r="C374" s="149"/>
      <c r="D374" s="149"/>
      <c r="E374" s="125"/>
      <c r="F374" s="125"/>
      <c r="G374" s="125"/>
      <c r="H374" s="149"/>
      <c r="I374" s="149"/>
      <c r="J374" s="125"/>
      <c r="K374" s="125"/>
      <c r="L374" s="125"/>
    </row>
    <row r="375" spans="2:12">
      <c r="B375" s="149"/>
      <c r="C375" s="149"/>
      <c r="D375" s="149"/>
      <c r="E375" s="125"/>
      <c r="F375" s="125"/>
      <c r="G375" s="125"/>
      <c r="H375" s="149"/>
      <c r="I375" s="149"/>
      <c r="J375" s="125"/>
      <c r="K375" s="125"/>
      <c r="L375" s="125"/>
    </row>
    <row r="376" spans="2:12">
      <c r="B376" s="149"/>
      <c r="C376" s="149"/>
      <c r="D376" s="149"/>
      <c r="E376" s="125"/>
      <c r="F376" s="125"/>
      <c r="G376" s="125"/>
      <c r="H376" s="149"/>
      <c r="I376" s="149"/>
      <c r="J376" s="125"/>
      <c r="K376" s="125"/>
      <c r="L376" s="125"/>
    </row>
    <row r="377" spans="2:12">
      <c r="B377" s="149"/>
      <c r="C377" s="149"/>
      <c r="D377" s="149"/>
      <c r="E377" s="125"/>
      <c r="F377" s="125"/>
      <c r="G377" s="125"/>
      <c r="H377" s="149"/>
      <c r="I377" s="149"/>
      <c r="J377" s="125"/>
      <c r="K377" s="125"/>
      <c r="L377" s="125"/>
    </row>
    <row r="378" spans="2:12">
      <c r="B378" s="149"/>
      <c r="C378" s="149"/>
      <c r="D378" s="149"/>
      <c r="E378" s="125"/>
      <c r="F378" s="125"/>
      <c r="G378" s="125"/>
      <c r="H378" s="149"/>
      <c r="I378" s="149"/>
      <c r="J378" s="125"/>
      <c r="K378" s="125"/>
      <c r="L378" s="125"/>
    </row>
    <row r="379" spans="2:12">
      <c r="B379" s="149"/>
      <c r="C379" s="149"/>
      <c r="D379" s="149"/>
      <c r="E379" s="125"/>
      <c r="F379" s="125"/>
      <c r="G379" s="125"/>
      <c r="H379" s="149"/>
      <c r="I379" s="149"/>
      <c r="J379" s="125"/>
      <c r="K379" s="125"/>
      <c r="L379" s="125"/>
    </row>
    <row r="380" spans="2:12">
      <c r="B380" s="149"/>
      <c r="C380" s="149"/>
      <c r="D380" s="149"/>
      <c r="E380" s="125"/>
      <c r="F380" s="125"/>
      <c r="G380" s="125"/>
      <c r="H380" s="149"/>
      <c r="I380" s="149"/>
      <c r="J380" s="125"/>
      <c r="K380" s="125"/>
      <c r="L380" s="125"/>
    </row>
    <row r="381" spans="2:12">
      <c r="B381" s="149"/>
      <c r="C381" s="149"/>
      <c r="D381" s="149"/>
      <c r="E381" s="125"/>
      <c r="F381" s="125"/>
      <c r="G381" s="125"/>
      <c r="H381" s="149"/>
      <c r="I381" s="149"/>
      <c r="J381" s="125"/>
      <c r="K381" s="125"/>
      <c r="L381" s="125"/>
    </row>
    <row r="382" spans="2:12">
      <c r="B382" s="149"/>
      <c r="C382" s="149"/>
      <c r="D382" s="149"/>
      <c r="E382" s="125"/>
      <c r="F382" s="125"/>
      <c r="G382" s="125"/>
      <c r="H382" s="149"/>
      <c r="I382" s="149"/>
      <c r="J382" s="125"/>
      <c r="K382" s="125"/>
      <c r="L382" s="125"/>
    </row>
    <row r="383" spans="2:12">
      <c r="B383" s="149"/>
      <c r="C383" s="149"/>
      <c r="D383" s="149"/>
      <c r="E383" s="125"/>
      <c r="F383" s="125"/>
      <c r="G383" s="125"/>
      <c r="H383" s="149"/>
      <c r="I383" s="149"/>
      <c r="J383" s="125"/>
      <c r="K383" s="125"/>
      <c r="L383" s="125"/>
    </row>
    <row r="384" spans="2:12">
      <c r="B384" s="149"/>
      <c r="C384" s="149"/>
      <c r="D384" s="149"/>
      <c r="E384" s="125"/>
      <c r="F384" s="125"/>
      <c r="G384" s="125"/>
      <c r="H384" s="149"/>
      <c r="I384" s="149"/>
      <c r="J384" s="125"/>
      <c r="K384" s="125"/>
      <c r="L384" s="125"/>
    </row>
    <row r="385" spans="2:12">
      <c r="B385" s="149"/>
      <c r="C385" s="149"/>
      <c r="D385" s="149"/>
      <c r="E385" s="125"/>
      <c r="F385" s="125"/>
      <c r="G385" s="125"/>
      <c r="H385" s="149"/>
      <c r="I385" s="149"/>
      <c r="J385" s="125"/>
      <c r="K385" s="125"/>
      <c r="L385" s="125"/>
    </row>
    <row r="386" spans="2:12">
      <c r="B386" s="149"/>
      <c r="C386" s="149"/>
      <c r="D386" s="149"/>
      <c r="E386" s="125"/>
      <c r="F386" s="125"/>
      <c r="G386" s="125"/>
      <c r="H386" s="149"/>
      <c r="I386" s="149"/>
      <c r="J386" s="125"/>
      <c r="K386" s="125"/>
      <c r="L386" s="125"/>
    </row>
    <row r="387" spans="2:12">
      <c r="B387" s="149"/>
      <c r="C387" s="149"/>
      <c r="D387" s="149"/>
      <c r="E387" s="125"/>
      <c r="F387" s="125"/>
      <c r="G387" s="125"/>
      <c r="H387" s="149"/>
      <c r="I387" s="149"/>
      <c r="J387" s="125"/>
      <c r="K387" s="125"/>
      <c r="L387" s="125"/>
    </row>
    <row r="388" spans="2:12">
      <c r="B388" s="149"/>
      <c r="C388" s="149"/>
      <c r="D388" s="149"/>
      <c r="E388" s="125"/>
      <c r="F388" s="125"/>
      <c r="G388" s="125"/>
      <c r="H388" s="149"/>
      <c r="I388" s="149"/>
      <c r="J388" s="125"/>
      <c r="K388" s="125"/>
      <c r="L388" s="125"/>
    </row>
    <row r="389" spans="2:12">
      <c r="B389" s="149"/>
      <c r="C389" s="149"/>
      <c r="D389" s="149"/>
      <c r="E389" s="125"/>
      <c r="F389" s="125"/>
      <c r="G389" s="125"/>
      <c r="H389" s="149"/>
      <c r="I389" s="149"/>
      <c r="J389" s="125"/>
      <c r="K389" s="125"/>
      <c r="L389" s="125"/>
    </row>
    <row r="390" spans="2:12">
      <c r="B390" s="149"/>
      <c r="C390" s="149"/>
      <c r="D390" s="149"/>
      <c r="E390" s="125"/>
      <c r="F390" s="125"/>
      <c r="G390" s="125"/>
      <c r="H390" s="149"/>
      <c r="I390" s="149"/>
      <c r="J390" s="125"/>
      <c r="K390" s="125"/>
      <c r="L390" s="125"/>
    </row>
    <row r="391" spans="2:12">
      <c r="B391" s="149"/>
      <c r="C391" s="149"/>
      <c r="D391" s="149"/>
      <c r="E391" s="125"/>
      <c r="F391" s="125"/>
      <c r="G391" s="125"/>
      <c r="H391" s="149"/>
      <c r="I391" s="149"/>
      <c r="J391" s="125"/>
      <c r="K391" s="125"/>
      <c r="L391" s="125"/>
    </row>
    <row r="392" spans="2:12">
      <c r="B392" s="149"/>
      <c r="C392" s="149"/>
      <c r="D392" s="149"/>
      <c r="E392" s="125"/>
      <c r="F392" s="125"/>
      <c r="G392" s="125"/>
      <c r="H392" s="149"/>
      <c r="I392" s="149"/>
      <c r="J392" s="125"/>
      <c r="K392" s="125"/>
      <c r="L392" s="125"/>
    </row>
    <row r="393" spans="2:12">
      <c r="B393" s="149"/>
      <c r="C393" s="149"/>
      <c r="D393" s="149"/>
      <c r="E393" s="125"/>
      <c r="F393" s="125"/>
      <c r="G393" s="125"/>
      <c r="H393" s="149"/>
      <c r="I393" s="149"/>
      <c r="J393" s="125"/>
      <c r="K393" s="125"/>
      <c r="L393" s="125"/>
    </row>
    <row r="394" spans="2:12">
      <c r="B394" s="149"/>
      <c r="C394" s="149"/>
      <c r="D394" s="149"/>
      <c r="E394" s="125"/>
      <c r="F394" s="125"/>
      <c r="G394" s="125"/>
      <c r="H394" s="149"/>
      <c r="I394" s="149"/>
      <c r="J394" s="125"/>
      <c r="K394" s="125"/>
      <c r="L394" s="125"/>
    </row>
    <row r="395" spans="2:12">
      <c r="B395" s="149"/>
      <c r="C395" s="149"/>
      <c r="D395" s="149"/>
      <c r="E395" s="125"/>
      <c r="F395" s="125"/>
      <c r="G395" s="125"/>
      <c r="H395" s="149"/>
      <c r="I395" s="149"/>
      <c r="J395" s="125"/>
      <c r="K395" s="125"/>
      <c r="L395" s="125"/>
    </row>
    <row r="396" spans="2:12">
      <c r="B396" s="149"/>
      <c r="C396" s="149"/>
      <c r="D396" s="149"/>
      <c r="E396" s="125"/>
      <c r="F396" s="125"/>
      <c r="G396" s="125"/>
      <c r="H396" s="149"/>
      <c r="I396" s="149"/>
      <c r="J396" s="125"/>
      <c r="K396" s="125"/>
      <c r="L396" s="125"/>
    </row>
    <row r="397" spans="2:12">
      <c r="B397" s="149"/>
      <c r="C397" s="149"/>
      <c r="D397" s="149"/>
      <c r="E397" s="125"/>
      <c r="F397" s="125"/>
      <c r="G397" s="125"/>
      <c r="H397" s="149"/>
      <c r="I397" s="149"/>
      <c r="J397" s="125"/>
      <c r="K397" s="125"/>
      <c r="L397" s="125"/>
    </row>
    <row r="398" spans="2:12">
      <c r="B398" s="149"/>
      <c r="C398" s="149"/>
      <c r="D398" s="149"/>
      <c r="E398" s="125"/>
      <c r="F398" s="125"/>
      <c r="G398" s="125"/>
      <c r="H398" s="149"/>
      <c r="I398" s="149"/>
      <c r="J398" s="125"/>
      <c r="K398" s="125"/>
      <c r="L398" s="125"/>
    </row>
    <row r="399" spans="2:12">
      <c r="B399" s="149"/>
      <c r="C399" s="149"/>
      <c r="D399" s="149"/>
      <c r="E399" s="125"/>
      <c r="F399" s="125"/>
      <c r="G399" s="125"/>
      <c r="H399" s="149"/>
      <c r="I399" s="149"/>
      <c r="J399" s="125"/>
      <c r="K399" s="125"/>
      <c r="L399" s="125"/>
    </row>
    <row r="400" spans="2:12">
      <c r="B400" s="149"/>
      <c r="C400" s="149"/>
      <c r="D400" s="149"/>
      <c r="E400" s="125"/>
      <c r="F400" s="125"/>
      <c r="G400" s="125"/>
      <c r="H400" s="149"/>
      <c r="I400" s="149"/>
      <c r="J400" s="125"/>
      <c r="K400" s="125"/>
      <c r="L400" s="125"/>
    </row>
    <row r="401" spans="2:12">
      <c r="B401" s="149"/>
      <c r="C401" s="149"/>
      <c r="D401" s="149"/>
      <c r="E401" s="125"/>
      <c r="F401" s="125"/>
      <c r="G401" s="125"/>
      <c r="H401" s="149"/>
      <c r="I401" s="149"/>
      <c r="J401" s="125"/>
      <c r="K401" s="125"/>
      <c r="L401" s="125"/>
    </row>
    <row r="402" spans="2:12">
      <c r="B402" s="149"/>
      <c r="C402" s="149"/>
      <c r="D402" s="149"/>
      <c r="E402" s="125"/>
      <c r="F402" s="125"/>
      <c r="G402" s="125"/>
      <c r="H402" s="149"/>
      <c r="I402" s="149"/>
      <c r="J402" s="125"/>
      <c r="K402" s="125"/>
      <c r="L402" s="125"/>
    </row>
    <row r="403" spans="2:12">
      <c r="B403" s="149"/>
      <c r="C403" s="149"/>
      <c r="D403" s="149"/>
      <c r="E403" s="125"/>
      <c r="F403" s="125"/>
      <c r="G403" s="125"/>
      <c r="H403" s="149"/>
      <c r="I403" s="149"/>
      <c r="J403" s="125"/>
      <c r="K403" s="125"/>
      <c r="L403" s="125"/>
    </row>
    <row r="404" spans="2:12">
      <c r="B404" s="149"/>
      <c r="C404" s="149"/>
      <c r="D404" s="149"/>
      <c r="E404" s="125"/>
      <c r="F404" s="125"/>
      <c r="G404" s="125"/>
      <c r="H404" s="149"/>
      <c r="I404" s="149"/>
      <c r="J404" s="125"/>
      <c r="K404" s="125"/>
      <c r="L404" s="125"/>
    </row>
    <row r="405" spans="2:12">
      <c r="B405" s="149"/>
      <c r="C405" s="149"/>
      <c r="D405" s="149"/>
      <c r="E405" s="125"/>
      <c r="F405" s="125"/>
      <c r="G405" s="125"/>
      <c r="H405" s="149"/>
      <c r="I405" s="149"/>
      <c r="J405" s="125"/>
      <c r="K405" s="125"/>
      <c r="L405" s="125"/>
    </row>
    <row r="406" spans="2:12">
      <c r="B406" s="149"/>
      <c r="C406" s="149"/>
      <c r="D406" s="149"/>
      <c r="E406" s="125"/>
      <c r="F406" s="125"/>
      <c r="G406" s="125"/>
      <c r="H406" s="149"/>
      <c r="I406" s="149"/>
      <c r="J406" s="125"/>
      <c r="K406" s="125"/>
      <c r="L406" s="125"/>
    </row>
    <row r="407" spans="2:12">
      <c r="B407" s="149"/>
      <c r="C407" s="149"/>
      <c r="D407" s="149"/>
      <c r="E407" s="125"/>
      <c r="F407" s="125"/>
      <c r="G407" s="125"/>
      <c r="H407" s="149"/>
      <c r="I407" s="149"/>
      <c r="J407" s="125"/>
      <c r="K407" s="125"/>
      <c r="L407" s="125"/>
    </row>
    <row r="408" spans="2:12">
      <c r="B408" s="149"/>
      <c r="C408" s="149"/>
      <c r="D408" s="149"/>
      <c r="E408" s="125"/>
      <c r="F408" s="125"/>
      <c r="G408" s="125"/>
      <c r="H408" s="149"/>
      <c r="I408" s="149"/>
      <c r="J408" s="125"/>
      <c r="K408" s="125"/>
      <c r="L408" s="125"/>
    </row>
    <row r="409" spans="2:12">
      <c r="B409" s="149"/>
      <c r="C409" s="149"/>
      <c r="D409" s="149"/>
      <c r="E409" s="125"/>
      <c r="F409" s="125"/>
      <c r="G409" s="125"/>
      <c r="H409" s="149"/>
      <c r="I409" s="149"/>
      <c r="J409" s="125"/>
      <c r="K409" s="125"/>
      <c r="L409" s="125"/>
    </row>
    <row r="410" spans="2:12">
      <c r="B410" s="149"/>
      <c r="C410" s="149"/>
      <c r="D410" s="149"/>
      <c r="E410" s="125"/>
      <c r="F410" s="125"/>
      <c r="G410" s="125"/>
      <c r="H410" s="149"/>
      <c r="I410" s="149"/>
      <c r="J410" s="125"/>
      <c r="K410" s="125"/>
      <c r="L410" s="125"/>
    </row>
    <row r="411" spans="2:12">
      <c r="B411" s="149"/>
      <c r="C411" s="149"/>
      <c r="D411" s="149"/>
      <c r="E411" s="125"/>
      <c r="F411" s="125"/>
      <c r="G411" s="125"/>
      <c r="H411" s="149"/>
      <c r="I411" s="149"/>
      <c r="J411" s="125"/>
      <c r="K411" s="125"/>
      <c r="L411" s="125"/>
    </row>
    <row r="412" spans="2:12">
      <c r="B412" s="149"/>
      <c r="C412" s="149"/>
      <c r="D412" s="149"/>
      <c r="E412" s="125"/>
      <c r="F412" s="125"/>
      <c r="G412" s="125"/>
      <c r="H412" s="149"/>
      <c r="I412" s="149"/>
      <c r="J412" s="125"/>
      <c r="K412" s="125"/>
      <c r="L412" s="125"/>
    </row>
    <row r="413" spans="2:12">
      <c r="B413" s="149"/>
      <c r="C413" s="149"/>
      <c r="D413" s="149"/>
      <c r="E413" s="125"/>
      <c r="F413" s="125"/>
      <c r="G413" s="125"/>
      <c r="H413" s="149"/>
      <c r="I413" s="149"/>
      <c r="J413" s="125"/>
      <c r="K413" s="125"/>
      <c r="L413" s="125"/>
    </row>
    <row r="414" spans="2:12">
      <c r="B414" s="149"/>
      <c r="C414" s="149"/>
      <c r="D414" s="149"/>
      <c r="E414" s="125"/>
      <c r="F414" s="125"/>
      <c r="G414" s="125"/>
      <c r="H414" s="149"/>
      <c r="I414" s="149"/>
      <c r="J414" s="125"/>
      <c r="K414" s="125"/>
      <c r="L414" s="125"/>
    </row>
    <row r="415" spans="2:12">
      <c r="B415" s="149"/>
      <c r="C415" s="149"/>
      <c r="D415" s="149"/>
      <c r="E415" s="125"/>
      <c r="F415" s="125"/>
      <c r="G415" s="125"/>
      <c r="H415" s="149"/>
      <c r="I415" s="149"/>
      <c r="J415" s="125"/>
      <c r="K415" s="125"/>
      <c r="L415" s="125"/>
    </row>
    <row r="416" spans="2:12">
      <c r="B416" s="149"/>
      <c r="C416" s="149"/>
      <c r="D416" s="149"/>
      <c r="E416" s="125"/>
      <c r="F416" s="125"/>
      <c r="G416" s="125"/>
      <c r="H416" s="149"/>
      <c r="I416" s="149"/>
      <c r="J416" s="125"/>
      <c r="K416" s="125"/>
      <c r="L416" s="125"/>
    </row>
    <row r="417" spans="2:12">
      <c r="B417" s="149"/>
      <c r="C417" s="149"/>
      <c r="D417" s="149"/>
      <c r="E417" s="125"/>
      <c r="F417" s="125"/>
      <c r="G417" s="125"/>
      <c r="H417" s="149"/>
      <c r="I417" s="149"/>
      <c r="J417" s="125"/>
      <c r="K417" s="125"/>
      <c r="L417" s="125"/>
    </row>
    <row r="418" spans="2:12">
      <c r="B418" s="149"/>
      <c r="C418" s="149"/>
      <c r="D418" s="149"/>
      <c r="E418" s="125"/>
      <c r="F418" s="125"/>
      <c r="G418" s="125"/>
      <c r="H418" s="149"/>
      <c r="I418" s="149"/>
      <c r="J418" s="125"/>
      <c r="K418" s="125"/>
      <c r="L418" s="125"/>
    </row>
    <row r="419" spans="2:12">
      <c r="B419" s="149"/>
      <c r="C419" s="149"/>
      <c r="D419" s="149"/>
      <c r="E419" s="125"/>
      <c r="F419" s="125"/>
      <c r="G419" s="125"/>
      <c r="H419" s="149"/>
      <c r="I419" s="149"/>
      <c r="J419" s="125"/>
      <c r="K419" s="125"/>
      <c r="L419" s="125"/>
    </row>
    <row r="420" spans="2:12">
      <c r="B420" s="149"/>
      <c r="C420" s="149"/>
      <c r="D420" s="149"/>
      <c r="E420" s="125"/>
      <c r="F420" s="125"/>
      <c r="G420" s="125"/>
      <c r="H420" s="149"/>
      <c r="I420" s="149"/>
      <c r="J420" s="125"/>
      <c r="K420" s="125"/>
      <c r="L420" s="125"/>
    </row>
    <row r="421" spans="2:12">
      <c r="B421" s="149"/>
      <c r="C421" s="149"/>
      <c r="D421" s="149"/>
      <c r="E421" s="125"/>
      <c r="F421" s="125"/>
      <c r="G421" s="125"/>
      <c r="H421" s="149"/>
      <c r="I421" s="149"/>
      <c r="J421" s="125"/>
      <c r="K421" s="125"/>
      <c r="L421" s="125"/>
    </row>
    <row r="422" spans="2:12">
      <c r="B422" s="149"/>
      <c r="C422" s="149"/>
      <c r="D422" s="149"/>
      <c r="E422" s="125"/>
      <c r="F422" s="125"/>
      <c r="G422" s="125"/>
      <c r="H422" s="149"/>
      <c r="I422" s="149"/>
      <c r="J422" s="125"/>
      <c r="K422" s="125"/>
      <c r="L422" s="125"/>
    </row>
    <row r="423" spans="2:12">
      <c r="B423" s="149"/>
      <c r="C423" s="149"/>
      <c r="D423" s="149"/>
      <c r="E423" s="125"/>
      <c r="F423" s="125"/>
      <c r="G423" s="125"/>
      <c r="H423" s="149"/>
      <c r="I423" s="149"/>
      <c r="J423" s="125"/>
      <c r="K423" s="125"/>
      <c r="L423" s="125"/>
    </row>
    <row r="424" spans="2:12">
      <c r="B424" s="149"/>
      <c r="C424" s="149"/>
      <c r="D424" s="149"/>
      <c r="E424" s="125"/>
      <c r="F424" s="125"/>
      <c r="G424" s="125"/>
      <c r="H424" s="149"/>
      <c r="I424" s="149"/>
      <c r="J424" s="125"/>
      <c r="K424" s="125"/>
      <c r="L424" s="125"/>
    </row>
    <row r="425" spans="2:12">
      <c r="B425" s="149"/>
      <c r="C425" s="149"/>
      <c r="D425" s="149"/>
      <c r="E425" s="125"/>
      <c r="F425" s="125"/>
      <c r="G425" s="125"/>
      <c r="H425" s="149"/>
      <c r="I425" s="149"/>
      <c r="J425" s="125"/>
      <c r="K425" s="125"/>
      <c r="L425" s="125"/>
    </row>
    <row r="426" spans="2:12">
      <c r="B426" s="149"/>
      <c r="C426" s="149"/>
      <c r="D426" s="149"/>
      <c r="E426" s="125"/>
      <c r="F426" s="125"/>
      <c r="G426" s="125"/>
      <c r="H426" s="149"/>
      <c r="I426" s="149"/>
      <c r="J426" s="125"/>
      <c r="K426" s="125"/>
      <c r="L426" s="125"/>
    </row>
    <row r="427" spans="2:12">
      <c r="B427" s="149"/>
      <c r="C427" s="149"/>
      <c r="D427" s="149"/>
      <c r="E427" s="125"/>
      <c r="F427" s="125"/>
      <c r="G427" s="125"/>
      <c r="H427" s="149"/>
      <c r="I427" s="149"/>
      <c r="J427" s="125"/>
      <c r="K427" s="125"/>
      <c r="L427" s="125"/>
    </row>
    <row r="428" spans="2:12">
      <c r="B428" s="149"/>
      <c r="C428" s="149"/>
      <c r="D428" s="149"/>
      <c r="E428" s="125"/>
      <c r="F428" s="125"/>
      <c r="G428" s="125"/>
      <c r="H428" s="149"/>
      <c r="I428" s="149"/>
      <c r="J428" s="125"/>
      <c r="K428" s="125"/>
      <c r="L428" s="125"/>
    </row>
    <row r="429" spans="2:12">
      <c r="B429" s="149"/>
      <c r="C429" s="149"/>
      <c r="D429" s="149"/>
      <c r="E429" s="125"/>
      <c r="F429" s="125"/>
      <c r="G429" s="125"/>
      <c r="H429" s="149"/>
      <c r="I429" s="149"/>
      <c r="J429" s="125"/>
      <c r="K429" s="125"/>
      <c r="L429" s="125"/>
    </row>
    <row r="430" spans="2:12">
      <c r="B430" s="149"/>
      <c r="C430" s="149"/>
      <c r="D430" s="149"/>
      <c r="E430" s="125"/>
      <c r="F430" s="125"/>
      <c r="G430" s="125"/>
      <c r="H430" s="149"/>
      <c r="I430" s="149"/>
      <c r="J430" s="125"/>
      <c r="K430" s="125"/>
      <c r="L430" s="125"/>
    </row>
    <row r="431" spans="2:12">
      <c r="B431" s="149"/>
      <c r="C431" s="149"/>
      <c r="D431" s="149"/>
      <c r="E431" s="125"/>
      <c r="F431" s="125"/>
      <c r="G431" s="125"/>
      <c r="H431" s="149"/>
      <c r="I431" s="149"/>
      <c r="J431" s="125"/>
      <c r="K431" s="125"/>
      <c r="L431" s="125"/>
    </row>
    <row r="432" spans="2:12">
      <c r="B432" s="149"/>
      <c r="C432" s="149"/>
      <c r="D432" s="149"/>
      <c r="E432" s="125"/>
      <c r="F432" s="125"/>
      <c r="G432" s="125"/>
      <c r="H432" s="149"/>
      <c r="I432" s="149"/>
      <c r="J432" s="125"/>
      <c r="K432" s="125"/>
      <c r="L432" s="125"/>
    </row>
    <row r="433" spans="2:12">
      <c r="B433" s="149"/>
      <c r="C433" s="149"/>
      <c r="D433" s="149"/>
      <c r="E433" s="125"/>
      <c r="F433" s="125"/>
      <c r="G433" s="125"/>
      <c r="H433" s="149"/>
      <c r="I433" s="149"/>
      <c r="J433" s="125"/>
      <c r="K433" s="125"/>
      <c r="L433" s="125"/>
    </row>
    <row r="434" spans="2:12">
      <c r="B434" s="149"/>
      <c r="C434" s="149"/>
      <c r="D434" s="149"/>
      <c r="E434" s="125"/>
      <c r="F434" s="125"/>
      <c r="G434" s="125"/>
      <c r="H434" s="149"/>
      <c r="I434" s="149"/>
      <c r="J434" s="125"/>
      <c r="K434" s="125"/>
      <c r="L434" s="125"/>
    </row>
    <row r="435" spans="2:12">
      <c r="B435" s="149"/>
      <c r="C435" s="149"/>
      <c r="D435" s="149"/>
      <c r="E435" s="125"/>
      <c r="F435" s="125"/>
      <c r="G435" s="125"/>
      <c r="H435" s="149"/>
      <c r="I435" s="149"/>
      <c r="J435" s="125"/>
      <c r="K435" s="125"/>
      <c r="L435" s="125"/>
    </row>
    <row r="436" spans="2:12">
      <c r="B436" s="149"/>
      <c r="C436" s="149"/>
      <c r="D436" s="149"/>
      <c r="E436" s="125"/>
      <c r="F436" s="125"/>
      <c r="G436" s="125"/>
      <c r="H436" s="149"/>
      <c r="I436" s="149"/>
      <c r="J436" s="125"/>
      <c r="K436" s="125"/>
      <c r="L436" s="125"/>
    </row>
    <row r="437" spans="2:12">
      <c r="B437" s="149"/>
      <c r="C437" s="149"/>
      <c r="D437" s="149"/>
      <c r="E437" s="125"/>
      <c r="F437" s="125"/>
      <c r="G437" s="125"/>
      <c r="H437" s="149"/>
      <c r="I437" s="149"/>
      <c r="J437" s="125"/>
      <c r="K437" s="125"/>
      <c r="L437" s="125"/>
    </row>
    <row r="438" spans="2:12">
      <c r="B438" s="149"/>
      <c r="C438" s="149"/>
      <c r="D438" s="149"/>
      <c r="E438" s="125"/>
      <c r="F438" s="125"/>
      <c r="G438" s="125"/>
      <c r="H438" s="149"/>
      <c r="I438" s="149"/>
      <c r="J438" s="125"/>
      <c r="K438" s="125"/>
      <c r="L438" s="125"/>
    </row>
    <row r="439" spans="2:12">
      <c r="B439" s="149"/>
      <c r="C439" s="149"/>
      <c r="D439" s="149"/>
      <c r="E439" s="125"/>
      <c r="F439" s="125"/>
      <c r="G439" s="125"/>
      <c r="H439" s="149"/>
      <c r="I439" s="149"/>
      <c r="J439" s="125"/>
      <c r="K439" s="125"/>
      <c r="L439" s="125"/>
    </row>
    <row r="440" spans="2:12">
      <c r="B440" s="149"/>
      <c r="C440" s="149"/>
      <c r="D440" s="149"/>
      <c r="E440" s="125"/>
      <c r="F440" s="125"/>
      <c r="G440" s="125"/>
      <c r="H440" s="149"/>
      <c r="I440" s="149"/>
      <c r="J440" s="125"/>
      <c r="K440" s="125"/>
      <c r="L440" s="125"/>
    </row>
    <row r="441" spans="2:12">
      <c r="B441" s="149"/>
      <c r="C441" s="149"/>
      <c r="D441" s="149"/>
      <c r="E441" s="125"/>
      <c r="F441" s="125"/>
      <c r="G441" s="125"/>
      <c r="H441" s="149"/>
      <c r="I441" s="149"/>
      <c r="J441" s="125"/>
      <c r="K441" s="125"/>
      <c r="L441" s="125"/>
    </row>
    <row r="442" spans="2:12">
      <c r="B442" s="149"/>
      <c r="C442" s="149"/>
      <c r="D442" s="149"/>
      <c r="E442" s="125"/>
      <c r="F442" s="125"/>
      <c r="G442" s="125"/>
      <c r="H442" s="149"/>
      <c r="I442" s="149"/>
      <c r="J442" s="125"/>
      <c r="K442" s="125"/>
      <c r="L442" s="125"/>
    </row>
    <row r="443" spans="2:12">
      <c r="B443" s="149"/>
      <c r="C443" s="149"/>
      <c r="D443" s="149"/>
      <c r="E443" s="125"/>
      <c r="F443" s="125"/>
      <c r="G443" s="125"/>
      <c r="H443" s="149"/>
      <c r="I443" s="149"/>
      <c r="J443" s="125"/>
      <c r="K443" s="125"/>
      <c r="L443" s="125"/>
    </row>
    <row r="444" spans="2:12">
      <c r="B444" s="149"/>
      <c r="C444" s="149"/>
      <c r="D444" s="149"/>
      <c r="E444" s="125"/>
      <c r="F444" s="125"/>
      <c r="G444" s="125"/>
      <c r="H444" s="149"/>
      <c r="I444" s="149"/>
      <c r="J444" s="125"/>
      <c r="K444" s="125"/>
      <c r="L444" s="125"/>
    </row>
    <row r="445" spans="2:12">
      <c r="B445" s="149"/>
      <c r="C445" s="149"/>
      <c r="D445" s="149"/>
      <c r="E445" s="125"/>
      <c r="F445" s="125"/>
      <c r="G445" s="125"/>
      <c r="H445" s="149"/>
      <c r="I445" s="149"/>
      <c r="J445" s="125"/>
      <c r="K445" s="125"/>
      <c r="L445" s="125"/>
    </row>
    <row r="446" spans="2:12">
      <c r="B446" s="149"/>
      <c r="C446" s="149"/>
      <c r="D446" s="149"/>
      <c r="E446" s="125"/>
      <c r="F446" s="125"/>
      <c r="G446" s="125"/>
      <c r="H446" s="149"/>
      <c r="I446" s="149"/>
      <c r="J446" s="125"/>
      <c r="K446" s="125"/>
      <c r="L446" s="125"/>
    </row>
    <row r="447" spans="2:12">
      <c r="B447" s="149"/>
      <c r="C447" s="149"/>
      <c r="D447" s="149"/>
      <c r="E447" s="125"/>
      <c r="F447" s="125"/>
      <c r="G447" s="125"/>
      <c r="H447" s="149"/>
      <c r="I447" s="149"/>
      <c r="J447" s="125"/>
      <c r="K447" s="125"/>
      <c r="L447" s="125"/>
    </row>
    <row r="448" spans="2:12">
      <c r="B448" s="149"/>
      <c r="C448" s="149"/>
      <c r="D448" s="149"/>
      <c r="E448" s="125"/>
      <c r="F448" s="125"/>
      <c r="G448" s="125"/>
      <c r="H448" s="149"/>
      <c r="I448" s="149"/>
      <c r="J448" s="125"/>
      <c r="K448" s="125"/>
      <c r="L448" s="125"/>
    </row>
    <row r="449" spans="2:12">
      <c r="B449" s="149"/>
      <c r="C449" s="149"/>
      <c r="D449" s="149"/>
      <c r="E449" s="125"/>
      <c r="F449" s="125"/>
      <c r="G449" s="125"/>
      <c r="H449" s="149"/>
      <c r="I449" s="149"/>
      <c r="J449" s="125"/>
      <c r="K449" s="125"/>
      <c r="L449" s="125"/>
    </row>
    <row r="450" spans="2:12">
      <c r="B450" s="149"/>
      <c r="C450" s="149"/>
      <c r="D450" s="149"/>
      <c r="E450" s="125"/>
      <c r="F450" s="125"/>
      <c r="G450" s="125"/>
      <c r="H450" s="149"/>
      <c r="I450" s="149"/>
      <c r="J450" s="125"/>
      <c r="K450" s="125"/>
      <c r="L450" s="125"/>
    </row>
    <row r="451" spans="2:12">
      <c r="B451" s="149"/>
      <c r="C451" s="149"/>
      <c r="D451" s="149"/>
      <c r="E451" s="125"/>
      <c r="F451" s="125"/>
      <c r="G451" s="125"/>
      <c r="H451" s="149"/>
      <c r="I451" s="149"/>
      <c r="J451" s="125"/>
      <c r="K451" s="125"/>
      <c r="L451" s="125"/>
    </row>
    <row r="452" spans="2:12">
      <c r="B452" s="149"/>
      <c r="C452" s="149"/>
      <c r="D452" s="149"/>
      <c r="E452" s="125"/>
      <c r="F452" s="125"/>
      <c r="G452" s="125"/>
      <c r="H452" s="149"/>
      <c r="I452" s="149"/>
      <c r="J452" s="125"/>
      <c r="K452" s="125"/>
      <c r="L452" s="125"/>
    </row>
    <row r="453" spans="2:12">
      <c r="B453" s="149"/>
      <c r="C453" s="149"/>
      <c r="D453" s="149"/>
      <c r="E453" s="125"/>
      <c r="F453" s="125"/>
      <c r="G453" s="125"/>
      <c r="H453" s="149"/>
      <c r="I453" s="149"/>
      <c r="J453" s="125"/>
      <c r="K453" s="125"/>
      <c r="L453" s="125"/>
    </row>
    <row r="454" spans="2:12">
      <c r="B454" s="149"/>
      <c r="C454" s="149"/>
      <c r="D454" s="149"/>
      <c r="E454" s="125"/>
      <c r="F454" s="125"/>
      <c r="G454" s="125"/>
      <c r="H454" s="149"/>
      <c r="I454" s="149"/>
      <c r="J454" s="125"/>
      <c r="K454" s="125"/>
      <c r="L454" s="125"/>
    </row>
    <row r="455" spans="2:12">
      <c r="B455" s="149"/>
      <c r="C455" s="149"/>
      <c r="D455" s="149"/>
      <c r="E455" s="125"/>
      <c r="F455" s="125"/>
      <c r="G455" s="125"/>
      <c r="H455" s="149"/>
      <c r="I455" s="149"/>
      <c r="J455" s="125"/>
      <c r="K455" s="125"/>
      <c r="L455" s="125"/>
    </row>
    <row r="456" spans="2:12">
      <c r="B456" s="149"/>
      <c r="C456" s="149"/>
      <c r="D456" s="149"/>
      <c r="E456" s="125"/>
      <c r="F456" s="125"/>
      <c r="G456" s="125"/>
      <c r="H456" s="149"/>
      <c r="I456" s="149"/>
      <c r="J456" s="125"/>
      <c r="K456" s="125"/>
      <c r="L456" s="125"/>
    </row>
    <row r="457" spans="2:12">
      <c r="B457" s="149"/>
      <c r="C457" s="149"/>
      <c r="D457" s="149"/>
      <c r="E457" s="125"/>
      <c r="F457" s="125"/>
      <c r="G457" s="125"/>
      <c r="H457" s="149"/>
      <c r="I457" s="149"/>
      <c r="J457" s="125"/>
      <c r="K457" s="125"/>
      <c r="L457" s="125"/>
    </row>
    <row r="458" spans="2:12">
      <c r="B458" s="149"/>
      <c r="C458" s="149"/>
      <c r="D458" s="149"/>
      <c r="E458" s="125"/>
      <c r="F458" s="125"/>
      <c r="G458" s="125"/>
      <c r="H458" s="149"/>
      <c r="I458" s="149"/>
      <c r="J458" s="125"/>
      <c r="K458" s="125"/>
      <c r="L458" s="125"/>
    </row>
    <row r="459" spans="2:12">
      <c r="B459" s="149"/>
      <c r="C459" s="149"/>
      <c r="D459" s="149"/>
      <c r="E459" s="125"/>
      <c r="F459" s="125"/>
      <c r="G459" s="125"/>
      <c r="H459" s="149"/>
      <c r="I459" s="149"/>
      <c r="J459" s="125"/>
      <c r="K459" s="125"/>
      <c r="L459" s="125"/>
    </row>
    <row r="460" spans="2:12">
      <c r="B460" s="149"/>
      <c r="C460" s="149"/>
      <c r="D460" s="149"/>
      <c r="E460" s="125"/>
      <c r="F460" s="125"/>
      <c r="G460" s="125"/>
      <c r="H460" s="149"/>
      <c r="I460" s="149"/>
      <c r="J460" s="125"/>
      <c r="K460" s="125"/>
      <c r="L460" s="125"/>
    </row>
    <row r="461" spans="2:12">
      <c r="B461" s="149"/>
      <c r="C461" s="149"/>
      <c r="D461" s="149"/>
      <c r="E461" s="125"/>
      <c r="F461" s="125"/>
      <c r="G461" s="125"/>
      <c r="H461" s="149"/>
      <c r="I461" s="149"/>
      <c r="J461" s="125"/>
      <c r="K461" s="125"/>
      <c r="L461" s="125"/>
    </row>
    <row r="462" spans="2:12">
      <c r="B462" s="149"/>
      <c r="C462" s="149"/>
      <c r="D462" s="149"/>
      <c r="E462" s="125"/>
      <c r="F462" s="125"/>
      <c r="G462" s="125"/>
      <c r="H462" s="149"/>
      <c r="I462" s="149"/>
      <c r="J462" s="125"/>
      <c r="K462" s="125"/>
      <c r="L462" s="125"/>
    </row>
    <row r="463" spans="2:12">
      <c r="B463" s="149"/>
      <c r="C463" s="149"/>
      <c r="D463" s="149"/>
      <c r="E463" s="125"/>
      <c r="F463" s="125"/>
      <c r="G463" s="125"/>
      <c r="H463" s="149"/>
      <c r="I463" s="149"/>
      <c r="J463" s="125"/>
      <c r="K463" s="125"/>
      <c r="L463" s="125"/>
    </row>
    <row r="464" spans="2:12">
      <c r="B464" s="149"/>
      <c r="C464" s="149"/>
      <c r="D464" s="149"/>
      <c r="E464" s="125"/>
      <c r="F464" s="125"/>
      <c r="G464" s="125"/>
      <c r="H464" s="149"/>
      <c r="I464" s="149"/>
      <c r="J464" s="125"/>
      <c r="K464" s="125"/>
      <c r="L464" s="125"/>
    </row>
    <row r="465" spans="2:12">
      <c r="B465" s="149"/>
      <c r="C465" s="149"/>
      <c r="D465" s="149"/>
      <c r="E465" s="125"/>
      <c r="F465" s="125"/>
      <c r="G465" s="125"/>
      <c r="H465" s="149"/>
      <c r="I465" s="149"/>
      <c r="J465" s="125"/>
      <c r="K465" s="125"/>
      <c r="L465" s="125"/>
    </row>
    <row r="466" spans="2:12">
      <c r="B466" s="149"/>
      <c r="C466" s="149"/>
      <c r="D466" s="149"/>
      <c r="E466" s="125"/>
      <c r="F466" s="125"/>
      <c r="G466" s="125"/>
      <c r="H466" s="149"/>
      <c r="I466" s="149"/>
      <c r="J466" s="125"/>
      <c r="K466" s="125"/>
      <c r="L466" s="125"/>
    </row>
    <row r="467" spans="2:12">
      <c r="B467" s="149"/>
      <c r="C467" s="149"/>
      <c r="D467" s="149"/>
      <c r="E467" s="125"/>
      <c r="F467" s="125"/>
      <c r="G467" s="125"/>
      <c r="H467" s="149"/>
      <c r="I467" s="149"/>
      <c r="J467" s="125"/>
      <c r="K467" s="125"/>
      <c r="L467" s="125"/>
    </row>
    <row r="468" spans="2:12">
      <c r="B468" s="149"/>
      <c r="C468" s="149"/>
      <c r="D468" s="149"/>
      <c r="E468" s="125"/>
      <c r="F468" s="125"/>
      <c r="G468" s="125"/>
      <c r="H468" s="149"/>
      <c r="I468" s="149"/>
      <c r="J468" s="125"/>
      <c r="K468" s="125"/>
      <c r="L468" s="125"/>
    </row>
    <row r="469" spans="2:12">
      <c r="B469" s="149"/>
      <c r="C469" s="149"/>
      <c r="D469" s="149"/>
      <c r="E469" s="125"/>
      <c r="F469" s="125"/>
      <c r="G469" s="125"/>
      <c r="H469" s="149"/>
      <c r="I469" s="149"/>
      <c r="J469" s="125"/>
      <c r="K469" s="125"/>
      <c r="L469" s="125"/>
    </row>
    <row r="470" spans="2:12">
      <c r="B470" s="149"/>
      <c r="C470" s="149"/>
      <c r="D470" s="149"/>
      <c r="E470" s="125"/>
      <c r="F470" s="125"/>
      <c r="G470" s="125"/>
      <c r="H470" s="149"/>
      <c r="I470" s="149"/>
      <c r="J470" s="125"/>
      <c r="K470" s="125"/>
      <c r="L470" s="125"/>
    </row>
    <row r="471" spans="2:12">
      <c r="B471" s="149"/>
      <c r="C471" s="149"/>
      <c r="D471" s="149"/>
      <c r="E471" s="125"/>
      <c r="F471" s="125"/>
      <c r="G471" s="125"/>
      <c r="H471" s="149"/>
      <c r="I471" s="149"/>
      <c r="J471" s="125"/>
      <c r="K471" s="125"/>
      <c r="L471" s="125"/>
    </row>
    <row r="472" spans="2:12">
      <c r="B472" s="149"/>
      <c r="C472" s="149"/>
      <c r="D472" s="149"/>
      <c r="E472" s="125"/>
      <c r="F472" s="125"/>
      <c r="G472" s="125"/>
      <c r="H472" s="149"/>
      <c r="I472" s="149"/>
      <c r="J472" s="125"/>
      <c r="K472" s="125"/>
      <c r="L472" s="125"/>
    </row>
    <row r="473" spans="2:12">
      <c r="B473" s="149"/>
      <c r="C473" s="149"/>
      <c r="D473" s="149"/>
      <c r="E473" s="125"/>
      <c r="F473" s="125"/>
      <c r="G473" s="125"/>
      <c r="H473" s="149"/>
      <c r="I473" s="149"/>
      <c r="J473" s="125"/>
      <c r="K473" s="125"/>
      <c r="L473" s="125"/>
    </row>
    <row r="474" spans="2:12">
      <c r="B474" s="149"/>
      <c r="C474" s="149"/>
      <c r="D474" s="149"/>
      <c r="E474" s="125"/>
      <c r="F474" s="125"/>
      <c r="G474" s="125"/>
      <c r="H474" s="149"/>
      <c r="I474" s="149"/>
      <c r="J474" s="125"/>
      <c r="K474" s="125"/>
      <c r="L474" s="125"/>
    </row>
    <row r="475" spans="2:12">
      <c r="B475" s="149"/>
      <c r="C475" s="149"/>
      <c r="D475" s="149"/>
      <c r="E475" s="125"/>
      <c r="F475" s="125"/>
      <c r="G475" s="125"/>
      <c r="H475" s="149"/>
      <c r="I475" s="149"/>
      <c r="J475" s="125"/>
      <c r="K475" s="125"/>
      <c r="L475" s="125"/>
    </row>
    <row r="476" spans="2:12">
      <c r="B476" s="149"/>
      <c r="C476" s="149"/>
      <c r="D476" s="149"/>
      <c r="E476" s="125"/>
      <c r="F476" s="125"/>
      <c r="G476" s="125"/>
      <c r="H476" s="149"/>
      <c r="I476" s="149"/>
      <c r="J476" s="125"/>
      <c r="K476" s="125"/>
      <c r="L476" s="125"/>
    </row>
    <row r="477" spans="2:12">
      <c r="B477" s="149"/>
      <c r="C477" s="149"/>
      <c r="D477" s="149"/>
      <c r="E477" s="125"/>
      <c r="F477" s="125"/>
      <c r="G477" s="125"/>
      <c r="H477" s="149"/>
      <c r="I477" s="149"/>
      <c r="J477" s="125"/>
      <c r="K477" s="125"/>
      <c r="L477" s="125"/>
    </row>
    <row r="478" spans="2:12">
      <c r="B478" s="149"/>
      <c r="C478" s="149"/>
      <c r="D478" s="149"/>
      <c r="E478" s="125"/>
      <c r="F478" s="125"/>
      <c r="G478" s="125"/>
      <c r="H478" s="149"/>
      <c r="I478" s="149"/>
      <c r="J478" s="125"/>
      <c r="K478" s="125"/>
      <c r="L478" s="125"/>
    </row>
    <row r="479" spans="2:12">
      <c r="B479" s="149"/>
      <c r="C479" s="149"/>
      <c r="D479" s="149"/>
      <c r="E479" s="125"/>
      <c r="F479" s="125"/>
      <c r="G479" s="125"/>
      <c r="H479" s="149"/>
      <c r="I479" s="149"/>
      <c r="J479" s="125"/>
      <c r="K479" s="125"/>
      <c r="L479" s="125"/>
    </row>
    <row r="480" spans="2:12">
      <c r="B480" s="149"/>
      <c r="C480" s="149"/>
      <c r="D480" s="149"/>
      <c r="E480" s="125"/>
      <c r="F480" s="125"/>
      <c r="G480" s="125"/>
      <c r="H480" s="149"/>
      <c r="I480" s="149"/>
      <c r="J480" s="125"/>
      <c r="K480" s="125"/>
      <c r="L480" s="125"/>
    </row>
    <row r="481" spans="2:12">
      <c r="B481" s="149"/>
      <c r="C481" s="149"/>
      <c r="D481" s="149"/>
      <c r="E481" s="125"/>
      <c r="F481" s="125"/>
      <c r="G481" s="125"/>
      <c r="H481" s="149"/>
      <c r="I481" s="149"/>
      <c r="J481" s="125"/>
      <c r="K481" s="125"/>
      <c r="L481" s="125"/>
    </row>
    <row r="482" spans="2:12">
      <c r="B482" s="149"/>
      <c r="C482" s="149"/>
      <c r="D482" s="149"/>
      <c r="E482" s="125"/>
      <c r="F482" s="125"/>
      <c r="G482" s="125"/>
      <c r="H482" s="149"/>
      <c r="I482" s="149"/>
      <c r="J482" s="125"/>
      <c r="K482" s="125"/>
      <c r="L482" s="125"/>
    </row>
    <row r="483" spans="2:12">
      <c r="B483" s="149"/>
      <c r="C483" s="149"/>
      <c r="D483" s="149"/>
      <c r="E483" s="125"/>
      <c r="F483" s="125"/>
      <c r="G483" s="125"/>
      <c r="H483" s="149"/>
      <c r="I483" s="149"/>
      <c r="J483" s="125"/>
      <c r="K483" s="125"/>
      <c r="L483" s="125"/>
    </row>
    <row r="484" spans="2:12">
      <c r="B484" s="149"/>
      <c r="C484" s="149"/>
      <c r="D484" s="149"/>
      <c r="E484" s="125"/>
      <c r="F484" s="125"/>
      <c r="G484" s="125"/>
      <c r="H484" s="149"/>
      <c r="I484" s="149"/>
      <c r="J484" s="125"/>
      <c r="K484" s="125"/>
      <c r="L484" s="125"/>
    </row>
    <row r="485" spans="2:12">
      <c r="B485" s="149"/>
      <c r="C485" s="149"/>
      <c r="D485" s="149"/>
      <c r="E485" s="125"/>
      <c r="F485" s="125"/>
      <c r="G485" s="125"/>
      <c r="H485" s="149"/>
      <c r="I485" s="149"/>
      <c r="J485" s="125"/>
      <c r="K485" s="125"/>
      <c r="L485" s="125"/>
    </row>
    <row r="486" spans="2:12">
      <c r="B486" s="149"/>
      <c r="C486" s="149"/>
      <c r="D486" s="149"/>
      <c r="E486" s="125"/>
      <c r="F486" s="125"/>
      <c r="G486" s="125"/>
      <c r="H486" s="149"/>
      <c r="I486" s="149"/>
      <c r="J486" s="125"/>
      <c r="K486" s="125"/>
      <c r="L486" s="125"/>
    </row>
    <row r="487" spans="2:12">
      <c r="B487" s="149"/>
      <c r="C487" s="149"/>
      <c r="D487" s="149"/>
      <c r="E487" s="125"/>
      <c r="F487" s="125"/>
      <c r="G487" s="125"/>
      <c r="H487" s="149"/>
      <c r="I487" s="149"/>
      <c r="J487" s="125"/>
      <c r="K487" s="125"/>
      <c r="L487" s="125"/>
    </row>
    <row r="488" spans="2:12">
      <c r="B488" s="149"/>
      <c r="C488" s="149"/>
      <c r="D488" s="149"/>
      <c r="E488" s="125"/>
      <c r="F488" s="125"/>
      <c r="G488" s="125"/>
      <c r="H488" s="149"/>
      <c r="I488" s="149"/>
      <c r="J488" s="125"/>
      <c r="K488" s="125"/>
      <c r="L488" s="125"/>
    </row>
    <row r="489" spans="2:12">
      <c r="B489" s="149"/>
      <c r="C489" s="149"/>
      <c r="D489" s="149"/>
      <c r="E489" s="125"/>
      <c r="F489" s="125"/>
      <c r="G489" s="125"/>
      <c r="H489" s="149"/>
      <c r="I489" s="149"/>
      <c r="J489" s="125"/>
      <c r="K489" s="125"/>
      <c r="L489" s="125"/>
    </row>
    <row r="490" spans="2:12">
      <c r="B490" s="149"/>
      <c r="C490" s="149"/>
      <c r="D490" s="149"/>
      <c r="E490" s="125"/>
      <c r="F490" s="125"/>
      <c r="G490" s="125"/>
      <c r="H490" s="149"/>
      <c r="I490" s="149"/>
      <c r="J490" s="125"/>
      <c r="K490" s="125"/>
      <c r="L490" s="125"/>
    </row>
    <row r="491" spans="2:12">
      <c r="B491" s="149"/>
      <c r="C491" s="149"/>
      <c r="D491" s="149"/>
      <c r="E491" s="125"/>
      <c r="F491" s="125"/>
      <c r="G491" s="125"/>
      <c r="H491" s="149"/>
      <c r="I491" s="149"/>
      <c r="J491" s="125"/>
      <c r="K491" s="125"/>
      <c r="L491" s="125"/>
    </row>
    <row r="492" spans="2:12">
      <c r="B492" s="149"/>
      <c r="C492" s="149"/>
      <c r="D492" s="149"/>
      <c r="E492" s="125"/>
      <c r="F492" s="125"/>
      <c r="G492" s="125"/>
      <c r="H492" s="149"/>
      <c r="I492" s="149"/>
      <c r="J492" s="125"/>
      <c r="K492" s="125"/>
      <c r="L492" s="125"/>
    </row>
    <row r="493" spans="2:12">
      <c r="B493" s="149"/>
      <c r="C493" s="149"/>
      <c r="D493" s="149"/>
      <c r="E493" s="125"/>
      <c r="F493" s="125"/>
      <c r="G493" s="125"/>
      <c r="H493" s="149"/>
      <c r="I493" s="149"/>
      <c r="J493" s="125"/>
      <c r="K493" s="125"/>
      <c r="L493" s="125"/>
    </row>
    <row r="494" spans="2:12">
      <c r="B494" s="149"/>
      <c r="C494" s="149"/>
      <c r="D494" s="149"/>
      <c r="E494" s="125"/>
      <c r="F494" s="125"/>
      <c r="G494" s="125"/>
      <c r="H494" s="149"/>
      <c r="I494" s="149"/>
      <c r="J494" s="125"/>
      <c r="K494" s="125"/>
      <c r="L494" s="125"/>
    </row>
    <row r="495" spans="2:12">
      <c r="B495" s="149"/>
      <c r="C495" s="149"/>
      <c r="D495" s="149"/>
      <c r="E495" s="125"/>
      <c r="F495" s="125"/>
      <c r="G495" s="125"/>
      <c r="H495" s="149"/>
      <c r="I495" s="149"/>
      <c r="J495" s="125"/>
      <c r="K495" s="125"/>
      <c r="L495" s="125"/>
    </row>
    <row r="496" spans="2:12">
      <c r="B496" s="149"/>
      <c r="C496" s="149"/>
      <c r="D496" s="149"/>
      <c r="E496" s="125"/>
      <c r="F496" s="125"/>
      <c r="G496" s="125"/>
      <c r="H496" s="149"/>
      <c r="I496" s="149"/>
      <c r="J496" s="125"/>
      <c r="K496" s="125"/>
      <c r="L496" s="125"/>
    </row>
    <row r="497" spans="2:12">
      <c r="B497" s="149"/>
      <c r="C497" s="149"/>
      <c r="D497" s="149"/>
      <c r="E497" s="125"/>
      <c r="F497" s="125"/>
      <c r="G497" s="125"/>
      <c r="H497" s="149"/>
      <c r="I497" s="149"/>
      <c r="J497" s="125"/>
      <c r="K497" s="125"/>
      <c r="L497" s="125"/>
    </row>
    <row r="498" spans="2:12">
      <c r="B498" s="149"/>
      <c r="C498" s="149"/>
      <c r="D498" s="149"/>
      <c r="E498" s="125"/>
      <c r="F498" s="125"/>
      <c r="G498" s="125"/>
      <c r="H498" s="149"/>
      <c r="I498" s="149"/>
      <c r="J498" s="125"/>
      <c r="K498" s="125"/>
      <c r="L498" s="125"/>
    </row>
    <row r="499" spans="2:12">
      <c r="B499" s="149"/>
      <c r="C499" s="149"/>
      <c r="D499" s="149"/>
      <c r="E499" s="125"/>
      <c r="F499" s="125"/>
      <c r="G499" s="125"/>
      <c r="H499" s="149"/>
      <c r="I499" s="149"/>
      <c r="J499" s="125"/>
      <c r="K499" s="125"/>
      <c r="L499" s="125"/>
    </row>
    <row r="500" spans="2:12">
      <c r="B500" s="149"/>
      <c r="C500" s="149"/>
      <c r="D500" s="149"/>
      <c r="E500" s="125"/>
      <c r="F500" s="125"/>
      <c r="G500" s="125"/>
      <c r="H500" s="149"/>
      <c r="I500" s="149"/>
      <c r="J500" s="125"/>
      <c r="K500" s="125"/>
      <c r="L500" s="125"/>
    </row>
    <row r="501" spans="2:12">
      <c r="B501" s="149"/>
      <c r="C501" s="149"/>
      <c r="D501" s="149"/>
      <c r="E501" s="125"/>
      <c r="F501" s="125"/>
      <c r="G501" s="125"/>
      <c r="H501" s="149"/>
      <c r="I501" s="149"/>
      <c r="J501" s="125"/>
      <c r="K501" s="125"/>
      <c r="L501" s="125"/>
    </row>
    <row r="502" spans="2:12">
      <c r="B502" s="149"/>
      <c r="C502" s="149"/>
      <c r="D502" s="149"/>
      <c r="E502" s="125"/>
      <c r="F502" s="125"/>
      <c r="G502" s="125"/>
      <c r="H502" s="149"/>
      <c r="I502" s="149"/>
      <c r="J502" s="125"/>
      <c r="K502" s="125"/>
      <c r="L502" s="125"/>
    </row>
    <row r="503" spans="2:12">
      <c r="B503" s="149"/>
      <c r="C503" s="149"/>
      <c r="D503" s="149"/>
      <c r="E503" s="125"/>
      <c r="F503" s="125"/>
      <c r="G503" s="125"/>
      <c r="H503" s="149"/>
      <c r="I503" s="149"/>
      <c r="J503" s="125"/>
      <c r="K503" s="125"/>
      <c r="L503" s="125"/>
    </row>
    <row r="504" spans="2:12">
      <c r="B504" s="149"/>
      <c r="C504" s="149"/>
      <c r="D504" s="149"/>
      <c r="E504" s="125"/>
      <c r="F504" s="125"/>
      <c r="G504" s="125"/>
      <c r="H504" s="149"/>
      <c r="I504" s="149"/>
      <c r="J504" s="125"/>
      <c r="K504" s="125"/>
      <c r="L504" s="125"/>
    </row>
    <row r="505" spans="2:12">
      <c r="B505" s="149"/>
      <c r="C505" s="149"/>
      <c r="D505" s="149"/>
      <c r="E505" s="125"/>
      <c r="F505" s="125"/>
      <c r="G505" s="125"/>
      <c r="H505" s="149"/>
      <c r="I505" s="149"/>
      <c r="J505" s="125"/>
      <c r="K505" s="125"/>
      <c r="L505" s="125"/>
    </row>
    <row r="506" spans="2:12">
      <c r="B506" s="149"/>
      <c r="C506" s="149"/>
      <c r="D506" s="149"/>
      <c r="E506" s="125"/>
      <c r="F506" s="125"/>
      <c r="G506" s="125"/>
      <c r="H506" s="149"/>
      <c r="I506" s="149"/>
      <c r="J506" s="125"/>
      <c r="K506" s="125"/>
      <c r="L506" s="125"/>
    </row>
    <row r="507" spans="2:12">
      <c r="B507" s="149"/>
      <c r="C507" s="149"/>
      <c r="D507" s="149"/>
      <c r="E507" s="125"/>
      <c r="F507" s="125"/>
      <c r="G507" s="125"/>
      <c r="H507" s="149"/>
      <c r="I507" s="149"/>
      <c r="J507" s="125"/>
      <c r="K507" s="125"/>
      <c r="L507" s="125"/>
    </row>
    <row r="508" spans="2:12">
      <c r="B508" s="149"/>
      <c r="C508" s="149"/>
      <c r="D508" s="149"/>
      <c r="E508" s="125"/>
      <c r="F508" s="125"/>
      <c r="G508" s="125"/>
      <c r="H508" s="149"/>
      <c r="I508" s="149"/>
      <c r="J508" s="125"/>
      <c r="K508" s="125"/>
      <c r="L508" s="125"/>
    </row>
    <row r="509" spans="2:12">
      <c r="B509" s="149"/>
      <c r="C509" s="149"/>
      <c r="D509" s="149"/>
      <c r="E509" s="125"/>
      <c r="F509" s="125"/>
      <c r="G509" s="125"/>
      <c r="H509" s="149"/>
      <c r="I509" s="149"/>
      <c r="J509" s="125"/>
      <c r="K509" s="125"/>
      <c r="L509" s="125"/>
    </row>
    <row r="510" spans="2:12">
      <c r="B510" s="149"/>
      <c r="C510" s="149"/>
      <c r="D510" s="149"/>
      <c r="E510" s="125"/>
      <c r="F510" s="125"/>
      <c r="G510" s="125"/>
      <c r="H510" s="149"/>
      <c r="I510" s="149"/>
      <c r="J510" s="125"/>
      <c r="K510" s="125"/>
      <c r="L510" s="125"/>
    </row>
    <row r="511" spans="2:12">
      <c r="B511" s="149"/>
      <c r="C511" s="149"/>
      <c r="D511" s="149"/>
      <c r="E511" s="125"/>
      <c r="F511" s="125"/>
      <c r="G511" s="125"/>
      <c r="H511" s="149"/>
      <c r="I511" s="149"/>
      <c r="J511" s="125"/>
      <c r="K511" s="125"/>
      <c r="L511" s="125"/>
    </row>
    <row r="512" spans="2:12">
      <c r="B512" s="149"/>
      <c r="C512" s="149"/>
      <c r="D512" s="149"/>
      <c r="E512" s="125"/>
      <c r="F512" s="125"/>
      <c r="G512" s="125"/>
      <c r="H512" s="149"/>
      <c r="I512" s="149"/>
      <c r="J512" s="125"/>
      <c r="K512" s="125"/>
      <c r="L512" s="125"/>
    </row>
    <row r="513" spans="2:12">
      <c r="B513" s="149"/>
      <c r="C513" s="149"/>
      <c r="D513" s="149"/>
      <c r="E513" s="125"/>
      <c r="F513" s="125"/>
      <c r="G513" s="125"/>
      <c r="H513" s="149"/>
      <c r="I513" s="149"/>
      <c r="J513" s="125"/>
      <c r="K513" s="125"/>
      <c r="L513" s="125"/>
    </row>
    <row r="514" spans="2:12">
      <c r="B514" s="149"/>
      <c r="C514" s="149"/>
      <c r="D514" s="149"/>
      <c r="E514" s="125"/>
      <c r="F514" s="125"/>
      <c r="G514" s="125"/>
      <c r="H514" s="149"/>
      <c r="I514" s="149"/>
      <c r="J514" s="125"/>
      <c r="K514" s="125"/>
      <c r="L514" s="125"/>
    </row>
    <row r="515" spans="2:12">
      <c r="B515" s="149"/>
      <c r="C515" s="149"/>
      <c r="D515" s="149"/>
      <c r="E515" s="125"/>
      <c r="F515" s="125"/>
      <c r="G515" s="125"/>
      <c r="H515" s="149"/>
      <c r="I515" s="149"/>
      <c r="J515" s="125"/>
      <c r="K515" s="125"/>
      <c r="L515" s="125"/>
    </row>
    <row r="516" spans="2:12">
      <c r="B516" s="149"/>
      <c r="C516" s="149"/>
      <c r="D516" s="149"/>
      <c r="E516" s="125"/>
      <c r="F516" s="125"/>
      <c r="G516" s="125"/>
      <c r="H516" s="149"/>
      <c r="I516" s="149"/>
      <c r="J516" s="125"/>
      <c r="K516" s="125"/>
      <c r="L516" s="125"/>
    </row>
    <row r="517" spans="2:12">
      <c r="B517" s="149"/>
      <c r="C517" s="149"/>
      <c r="D517" s="149"/>
      <c r="E517" s="125"/>
      <c r="F517" s="125"/>
      <c r="G517" s="125"/>
      <c r="H517" s="149"/>
      <c r="I517" s="149"/>
      <c r="J517" s="125"/>
      <c r="K517" s="125"/>
      <c r="L517" s="125"/>
    </row>
    <row r="518" spans="2:12">
      <c r="B518" s="149"/>
      <c r="C518" s="149"/>
      <c r="D518" s="149"/>
      <c r="E518" s="125"/>
      <c r="F518" s="125"/>
      <c r="G518" s="125"/>
      <c r="H518" s="149"/>
      <c r="I518" s="149"/>
      <c r="J518" s="125"/>
      <c r="K518" s="125"/>
      <c r="L518" s="125"/>
    </row>
    <row r="519" spans="2:12">
      <c r="B519" s="149"/>
      <c r="C519" s="149"/>
      <c r="D519" s="149"/>
      <c r="E519" s="125"/>
      <c r="F519" s="125"/>
      <c r="G519" s="125"/>
      <c r="H519" s="149"/>
      <c r="I519" s="149"/>
      <c r="J519" s="125"/>
      <c r="K519" s="125"/>
      <c r="L519" s="125"/>
    </row>
    <row r="520" spans="2:12">
      <c r="B520" s="149"/>
      <c r="C520" s="149"/>
      <c r="D520" s="149"/>
      <c r="E520" s="125"/>
      <c r="F520" s="125"/>
      <c r="G520" s="125"/>
      <c r="H520" s="149"/>
      <c r="I520" s="149"/>
      <c r="J520" s="125"/>
      <c r="K520" s="125"/>
      <c r="L520" s="125"/>
    </row>
    <row r="521" spans="2:12">
      <c r="B521" s="149"/>
      <c r="C521" s="149"/>
      <c r="D521" s="149"/>
      <c r="E521" s="125"/>
      <c r="F521" s="125"/>
      <c r="G521" s="125"/>
      <c r="H521" s="149"/>
      <c r="I521" s="149"/>
      <c r="J521" s="125"/>
      <c r="K521" s="125"/>
      <c r="L521" s="125"/>
    </row>
    <row r="522" spans="2:12">
      <c r="B522" s="149"/>
      <c r="C522" s="149"/>
      <c r="D522" s="149"/>
      <c r="E522" s="125"/>
      <c r="F522" s="125"/>
      <c r="G522" s="125"/>
      <c r="H522" s="149"/>
      <c r="I522" s="149"/>
      <c r="J522" s="125"/>
      <c r="K522" s="125"/>
      <c r="L522" s="125"/>
    </row>
    <row r="523" spans="2:12">
      <c r="B523" s="149"/>
      <c r="C523" s="149"/>
      <c r="D523" s="149"/>
      <c r="E523" s="125"/>
      <c r="F523" s="125"/>
      <c r="G523" s="125"/>
      <c r="H523" s="149"/>
      <c r="I523" s="149"/>
      <c r="J523" s="125"/>
      <c r="K523" s="125"/>
      <c r="L523" s="125"/>
    </row>
    <row r="524" spans="2:12">
      <c r="B524" s="149"/>
      <c r="C524" s="149"/>
      <c r="D524" s="149"/>
      <c r="E524" s="125"/>
      <c r="F524" s="125"/>
      <c r="G524" s="125"/>
      <c r="H524" s="149"/>
      <c r="I524" s="149"/>
      <c r="J524" s="125"/>
      <c r="K524" s="125"/>
      <c r="L524" s="125"/>
    </row>
    <row r="525" spans="2:12">
      <c r="B525" s="149"/>
      <c r="C525" s="149"/>
      <c r="D525" s="149"/>
      <c r="E525" s="125"/>
      <c r="F525" s="125"/>
      <c r="G525" s="125"/>
      <c r="H525" s="149"/>
      <c r="I525" s="149"/>
      <c r="J525" s="125"/>
      <c r="K525" s="125"/>
      <c r="L525" s="125"/>
    </row>
    <row r="526" spans="2:12">
      <c r="B526" s="149"/>
      <c r="C526" s="149"/>
      <c r="D526" s="149"/>
      <c r="E526" s="125"/>
      <c r="F526" s="125"/>
      <c r="G526" s="125"/>
      <c r="H526" s="149"/>
      <c r="I526" s="149"/>
      <c r="J526" s="125"/>
      <c r="K526" s="125"/>
      <c r="L526" s="125"/>
    </row>
    <row r="527" spans="2:12">
      <c r="B527" s="149"/>
      <c r="C527" s="149"/>
      <c r="D527" s="149"/>
      <c r="E527" s="125"/>
      <c r="F527" s="125"/>
      <c r="G527" s="125"/>
      <c r="H527" s="149"/>
      <c r="I527" s="149"/>
      <c r="J527" s="125"/>
      <c r="K527" s="125"/>
      <c r="L527" s="125"/>
    </row>
    <row r="528" spans="2:12">
      <c r="B528" s="149"/>
      <c r="C528" s="149"/>
      <c r="D528" s="149"/>
      <c r="E528" s="125"/>
      <c r="F528" s="125"/>
      <c r="G528" s="125"/>
      <c r="H528" s="149"/>
      <c r="I528" s="149"/>
      <c r="J528" s="125"/>
      <c r="K528" s="125"/>
      <c r="L528" s="125"/>
    </row>
    <row r="529" spans="2:12">
      <c r="B529" s="149"/>
      <c r="C529" s="149"/>
      <c r="D529" s="149"/>
      <c r="E529" s="125"/>
      <c r="F529" s="125"/>
      <c r="G529" s="125"/>
      <c r="H529" s="149"/>
      <c r="I529" s="149"/>
      <c r="J529" s="125"/>
      <c r="K529" s="125"/>
      <c r="L529" s="125"/>
    </row>
    <row r="530" spans="2:12">
      <c r="B530" s="149"/>
      <c r="C530" s="149"/>
      <c r="D530" s="149"/>
      <c r="E530" s="125"/>
      <c r="F530" s="125"/>
      <c r="G530" s="125"/>
      <c r="H530" s="149"/>
      <c r="I530" s="149"/>
      <c r="J530" s="125"/>
      <c r="K530" s="125"/>
      <c r="L530" s="125"/>
    </row>
    <row r="531" spans="2:12">
      <c r="B531" s="149"/>
      <c r="C531" s="149"/>
      <c r="D531" s="149"/>
      <c r="E531" s="125"/>
      <c r="F531" s="125"/>
      <c r="G531" s="125"/>
      <c r="H531" s="149"/>
      <c r="I531" s="149"/>
      <c r="J531" s="125"/>
      <c r="K531" s="125"/>
      <c r="L531" s="125"/>
    </row>
    <row r="532" spans="2:12">
      <c r="B532" s="149"/>
      <c r="C532" s="149"/>
      <c r="D532" s="149"/>
      <c r="E532" s="125"/>
      <c r="F532" s="125"/>
      <c r="G532" s="125"/>
      <c r="H532" s="149"/>
      <c r="I532" s="149"/>
      <c r="J532" s="125"/>
      <c r="K532" s="125"/>
      <c r="L532" s="125"/>
    </row>
    <row r="533" spans="2:12">
      <c r="B533" s="149"/>
      <c r="C533" s="149"/>
      <c r="D533" s="149"/>
      <c r="E533" s="125"/>
      <c r="F533" s="125"/>
      <c r="G533" s="125"/>
      <c r="H533" s="149"/>
      <c r="I533" s="149"/>
      <c r="J533" s="125"/>
      <c r="K533" s="125"/>
      <c r="L533" s="125"/>
    </row>
    <row r="534" spans="2:12">
      <c r="B534" s="149"/>
      <c r="C534" s="149"/>
      <c r="D534" s="149"/>
      <c r="E534" s="125"/>
      <c r="F534" s="125"/>
      <c r="G534" s="125"/>
      <c r="H534" s="149"/>
      <c r="I534" s="149"/>
      <c r="J534" s="125"/>
      <c r="K534" s="125"/>
      <c r="L534" s="125"/>
    </row>
    <row r="535" spans="2:12">
      <c r="B535" s="149"/>
      <c r="C535" s="149"/>
      <c r="D535" s="149"/>
      <c r="E535" s="125"/>
      <c r="F535" s="125"/>
      <c r="G535" s="125"/>
      <c r="H535" s="149"/>
      <c r="I535" s="149"/>
      <c r="J535" s="125"/>
      <c r="K535" s="125"/>
      <c r="L535" s="125"/>
    </row>
    <row r="536" spans="2:12">
      <c r="B536" s="149"/>
      <c r="C536" s="149"/>
      <c r="D536" s="149"/>
      <c r="E536" s="125"/>
      <c r="F536" s="125"/>
      <c r="G536" s="125"/>
      <c r="H536" s="149"/>
      <c r="I536" s="149"/>
      <c r="J536" s="125"/>
      <c r="K536" s="125"/>
      <c r="L536" s="125"/>
    </row>
    <row r="537" spans="2:12">
      <c r="B537" s="149"/>
      <c r="C537" s="149"/>
      <c r="D537" s="149"/>
      <c r="E537" s="125"/>
      <c r="F537" s="125"/>
      <c r="G537" s="125"/>
      <c r="H537" s="149"/>
      <c r="I537" s="149"/>
      <c r="J537" s="125"/>
      <c r="K537" s="125"/>
      <c r="L537" s="125"/>
    </row>
    <row r="538" spans="2:12">
      <c r="B538" s="149"/>
      <c r="C538" s="149"/>
      <c r="D538" s="149"/>
      <c r="E538" s="125"/>
      <c r="F538" s="125"/>
      <c r="G538" s="125"/>
      <c r="H538" s="149"/>
      <c r="I538" s="149"/>
      <c r="J538" s="125"/>
      <c r="K538" s="125"/>
      <c r="L538" s="125"/>
    </row>
    <row r="539" spans="2:12">
      <c r="B539" s="149"/>
      <c r="C539" s="149"/>
      <c r="D539" s="149"/>
      <c r="E539" s="125"/>
      <c r="F539" s="125"/>
      <c r="G539" s="125"/>
      <c r="H539" s="149"/>
      <c r="I539" s="149"/>
      <c r="J539" s="125"/>
      <c r="K539" s="125"/>
      <c r="L539" s="125"/>
    </row>
    <row r="540" spans="2:12">
      <c r="B540" s="149"/>
      <c r="C540" s="149"/>
      <c r="D540" s="149"/>
      <c r="E540" s="125"/>
      <c r="F540" s="125"/>
      <c r="G540" s="125"/>
      <c r="H540" s="149"/>
      <c r="I540" s="149"/>
      <c r="J540" s="125"/>
      <c r="K540" s="125"/>
      <c r="L540" s="125"/>
    </row>
    <row r="541" spans="2:12">
      <c r="B541" s="149"/>
      <c r="C541" s="149"/>
      <c r="D541" s="149"/>
      <c r="E541" s="125"/>
      <c r="F541" s="125"/>
      <c r="G541" s="125"/>
      <c r="H541" s="149"/>
      <c r="I541" s="149"/>
      <c r="J541" s="125"/>
      <c r="K541" s="125"/>
      <c r="L541" s="125"/>
    </row>
    <row r="542" spans="2:12">
      <c r="B542" s="149"/>
      <c r="C542" s="149"/>
      <c r="D542" s="149"/>
      <c r="E542" s="125"/>
      <c r="F542" s="125"/>
      <c r="G542" s="125"/>
      <c r="H542" s="149"/>
      <c r="I542" s="149"/>
      <c r="J542" s="125"/>
      <c r="K542" s="125"/>
      <c r="L542" s="125"/>
    </row>
    <row r="543" spans="2:12">
      <c r="B543" s="149"/>
      <c r="C543" s="149"/>
      <c r="D543" s="149"/>
      <c r="E543" s="125"/>
      <c r="F543" s="125"/>
      <c r="G543" s="125"/>
      <c r="H543" s="149"/>
      <c r="I543" s="149"/>
      <c r="J543" s="125"/>
      <c r="K543" s="125"/>
      <c r="L543" s="125"/>
    </row>
    <row r="544" spans="2:12">
      <c r="B544" s="149"/>
      <c r="C544" s="149"/>
      <c r="D544" s="149"/>
      <c r="E544" s="125"/>
      <c r="F544" s="125"/>
      <c r="G544" s="125"/>
      <c r="H544" s="149"/>
      <c r="I544" s="149"/>
      <c r="J544" s="125"/>
      <c r="K544" s="125"/>
      <c r="L544" s="125"/>
    </row>
    <row r="545" spans="2:12">
      <c r="B545" s="149"/>
      <c r="C545" s="149"/>
      <c r="D545" s="149"/>
      <c r="E545" s="125"/>
      <c r="F545" s="125"/>
      <c r="G545" s="125"/>
      <c r="H545" s="149"/>
      <c r="I545" s="149"/>
      <c r="J545" s="125"/>
      <c r="K545" s="125"/>
      <c r="L545" s="125"/>
    </row>
    <row r="546" spans="2:12">
      <c r="B546" s="149"/>
      <c r="C546" s="149"/>
      <c r="D546" s="149"/>
      <c r="E546" s="125"/>
      <c r="F546" s="125"/>
      <c r="G546" s="125"/>
      <c r="H546" s="149"/>
      <c r="I546" s="149"/>
      <c r="J546" s="125"/>
      <c r="K546" s="125"/>
      <c r="L546" s="125"/>
    </row>
    <row r="547" spans="2:12">
      <c r="B547" s="149"/>
      <c r="C547" s="149"/>
      <c r="D547" s="149"/>
      <c r="E547" s="125"/>
      <c r="F547" s="125"/>
      <c r="G547" s="125"/>
      <c r="H547" s="149"/>
      <c r="I547" s="149"/>
      <c r="J547" s="125"/>
      <c r="K547" s="125"/>
      <c r="L547" s="125"/>
    </row>
    <row r="548" spans="2:12">
      <c r="B548" s="149"/>
      <c r="C548" s="149"/>
      <c r="D548" s="149"/>
      <c r="E548" s="125"/>
      <c r="F548" s="125"/>
      <c r="G548" s="125"/>
      <c r="H548" s="149"/>
      <c r="I548" s="149"/>
      <c r="J548" s="125"/>
      <c r="K548" s="125"/>
      <c r="L548" s="125"/>
    </row>
    <row r="549" spans="2:12">
      <c r="B549" s="149"/>
      <c r="C549" s="149"/>
      <c r="D549" s="149"/>
      <c r="E549" s="125"/>
      <c r="F549" s="125"/>
      <c r="G549" s="125"/>
      <c r="H549" s="149"/>
      <c r="I549" s="149"/>
      <c r="J549" s="125"/>
      <c r="K549" s="125"/>
      <c r="L549" s="125"/>
    </row>
    <row r="550" spans="2:12">
      <c r="B550" s="149"/>
      <c r="C550" s="149"/>
      <c r="D550" s="149"/>
      <c r="E550" s="125"/>
      <c r="F550" s="125"/>
      <c r="G550" s="125"/>
      <c r="H550" s="149"/>
      <c r="I550" s="149"/>
      <c r="J550" s="125"/>
      <c r="K550" s="125"/>
      <c r="L550" s="125"/>
    </row>
    <row r="551" spans="2:12">
      <c r="B551" s="149"/>
      <c r="C551" s="149"/>
      <c r="D551" s="149"/>
      <c r="E551" s="125"/>
      <c r="F551" s="125"/>
      <c r="G551" s="125"/>
      <c r="H551" s="149"/>
      <c r="I551" s="149"/>
      <c r="J551" s="125"/>
      <c r="K551" s="125"/>
      <c r="L551" s="125"/>
    </row>
    <row r="552" spans="2:12">
      <c r="B552" s="149"/>
      <c r="C552" s="149"/>
      <c r="D552" s="149"/>
      <c r="E552" s="125"/>
      <c r="F552" s="125"/>
      <c r="G552" s="125"/>
      <c r="H552" s="149"/>
      <c r="I552" s="149"/>
      <c r="J552" s="125"/>
      <c r="K552" s="125"/>
      <c r="L552" s="125"/>
    </row>
    <row r="553" spans="2:12">
      <c r="B553" s="149"/>
      <c r="C553" s="149"/>
      <c r="D553" s="149"/>
      <c r="E553" s="125"/>
      <c r="F553" s="125"/>
      <c r="G553" s="125"/>
      <c r="H553" s="149"/>
      <c r="I553" s="149"/>
      <c r="J553" s="125"/>
      <c r="K553" s="125"/>
      <c r="L553" s="125"/>
    </row>
    <row r="554" spans="2:12">
      <c r="B554" s="149"/>
      <c r="C554" s="149"/>
      <c r="D554" s="149"/>
      <c r="E554" s="125"/>
      <c r="F554" s="125"/>
      <c r="G554" s="125"/>
      <c r="H554" s="149"/>
      <c r="I554" s="149"/>
      <c r="J554" s="125"/>
      <c r="K554" s="125"/>
      <c r="L554" s="125"/>
    </row>
    <row r="555" spans="2:12">
      <c r="B555" s="149"/>
      <c r="C555" s="149"/>
      <c r="D555" s="149"/>
      <c r="E555" s="125"/>
      <c r="F555" s="125"/>
      <c r="G555" s="125"/>
      <c r="H555" s="149"/>
      <c r="I555" s="149"/>
      <c r="J555" s="125"/>
      <c r="K555" s="125"/>
      <c r="L555" s="125"/>
    </row>
    <row r="556" spans="2:12">
      <c r="B556" s="149"/>
      <c r="C556" s="149"/>
      <c r="D556" s="149"/>
      <c r="E556" s="125"/>
      <c r="F556" s="125"/>
      <c r="G556" s="125"/>
      <c r="H556" s="149"/>
      <c r="I556" s="149"/>
      <c r="J556" s="125"/>
      <c r="K556" s="125"/>
      <c r="L556" s="125"/>
    </row>
    <row r="557" spans="2:12">
      <c r="B557" s="149"/>
      <c r="C557" s="149"/>
      <c r="D557" s="149"/>
      <c r="E557" s="125"/>
      <c r="F557" s="125"/>
      <c r="G557" s="125"/>
      <c r="H557" s="149"/>
      <c r="I557" s="149"/>
      <c r="J557" s="125"/>
      <c r="K557" s="125"/>
      <c r="L557" s="125"/>
    </row>
    <row r="558" spans="2:12">
      <c r="B558" s="149"/>
      <c r="C558" s="149"/>
      <c r="D558" s="149"/>
      <c r="E558" s="125"/>
      <c r="F558" s="125"/>
      <c r="G558" s="125"/>
      <c r="H558" s="149"/>
      <c r="I558" s="149"/>
      <c r="J558" s="125"/>
      <c r="K558" s="125"/>
      <c r="L558" s="125"/>
    </row>
    <row r="559" spans="2:12">
      <c r="B559" s="149"/>
      <c r="C559" s="149"/>
      <c r="D559" s="149"/>
      <c r="E559" s="125"/>
      <c r="F559" s="125"/>
      <c r="G559" s="125"/>
      <c r="H559" s="149"/>
      <c r="I559" s="149"/>
      <c r="J559" s="125"/>
      <c r="K559" s="125"/>
      <c r="L559" s="125"/>
    </row>
    <row r="560" spans="2:12">
      <c r="B560" s="149"/>
      <c r="C560" s="149"/>
      <c r="D560" s="149"/>
      <c r="E560" s="125"/>
      <c r="F560" s="125"/>
      <c r="G560" s="125"/>
      <c r="H560" s="149"/>
      <c r="I560" s="149"/>
      <c r="J560" s="125"/>
      <c r="K560" s="125"/>
      <c r="L560" s="125"/>
    </row>
    <row r="561" spans="2:12">
      <c r="B561" s="149"/>
      <c r="C561" s="149"/>
      <c r="D561" s="149"/>
      <c r="E561" s="125"/>
      <c r="F561" s="125"/>
      <c r="G561" s="125"/>
      <c r="H561" s="149"/>
      <c r="I561" s="149"/>
      <c r="J561" s="125"/>
      <c r="K561" s="125"/>
      <c r="L561" s="125"/>
    </row>
    <row r="562" spans="2:12">
      <c r="B562" s="149"/>
      <c r="C562" s="149"/>
      <c r="D562" s="149"/>
      <c r="E562" s="125"/>
      <c r="F562" s="125"/>
      <c r="G562" s="125"/>
      <c r="H562" s="149"/>
      <c r="I562" s="149"/>
      <c r="J562" s="125"/>
      <c r="K562" s="125"/>
      <c r="L562" s="125"/>
    </row>
    <row r="563" spans="2:12">
      <c r="B563" s="149"/>
      <c r="C563" s="149"/>
      <c r="D563" s="149"/>
      <c r="E563" s="125"/>
      <c r="F563" s="125"/>
      <c r="G563" s="125"/>
      <c r="H563" s="149"/>
      <c r="I563" s="149"/>
      <c r="J563" s="125"/>
      <c r="K563" s="125"/>
      <c r="L563" s="125"/>
    </row>
    <row r="564" spans="2:12">
      <c r="B564" s="149"/>
      <c r="C564" s="149"/>
      <c r="D564" s="149"/>
      <c r="E564" s="125"/>
      <c r="F564" s="125"/>
      <c r="G564" s="125"/>
      <c r="H564" s="149"/>
      <c r="I564" s="149"/>
      <c r="J564" s="125"/>
      <c r="K564" s="125"/>
      <c r="L564" s="125"/>
    </row>
    <row r="565" spans="2:12">
      <c r="B565" s="149"/>
      <c r="C565" s="149"/>
      <c r="D565" s="149"/>
      <c r="E565" s="125"/>
      <c r="F565" s="125"/>
      <c r="G565" s="125"/>
      <c r="H565" s="149"/>
      <c r="I565" s="149"/>
      <c r="J565" s="125"/>
      <c r="K565" s="125"/>
      <c r="L565" s="125"/>
    </row>
    <row r="566" spans="2:12">
      <c r="B566" s="149"/>
      <c r="C566" s="149"/>
      <c r="D566" s="149"/>
      <c r="E566" s="125"/>
      <c r="F566" s="125"/>
      <c r="G566" s="125"/>
      <c r="H566" s="149"/>
      <c r="I566" s="149"/>
      <c r="J566" s="125"/>
      <c r="K566" s="125"/>
      <c r="L566" s="125"/>
    </row>
    <row r="567" spans="2:12">
      <c r="B567" s="149"/>
      <c r="C567" s="149"/>
      <c r="D567" s="149"/>
      <c r="E567" s="125"/>
      <c r="F567" s="125"/>
      <c r="G567" s="125"/>
      <c r="H567" s="149"/>
      <c r="I567" s="149"/>
      <c r="J567" s="125"/>
      <c r="K567" s="125"/>
      <c r="L567" s="125"/>
    </row>
    <row r="568" spans="2:12">
      <c r="B568" s="149"/>
      <c r="C568" s="149"/>
      <c r="D568" s="149"/>
      <c r="E568" s="125"/>
      <c r="F568" s="125"/>
      <c r="G568" s="125"/>
      <c r="H568" s="149"/>
      <c r="I568" s="149"/>
      <c r="J568" s="125"/>
      <c r="K568" s="125"/>
      <c r="L568" s="125"/>
    </row>
    <row r="569" spans="2:12">
      <c r="B569" s="149"/>
      <c r="C569" s="149"/>
      <c r="D569" s="149"/>
      <c r="E569" s="125"/>
      <c r="F569" s="125"/>
      <c r="G569" s="125"/>
      <c r="H569" s="149"/>
      <c r="I569" s="149"/>
      <c r="J569" s="125"/>
      <c r="K569" s="125"/>
      <c r="L569" s="125"/>
    </row>
    <row r="570" spans="2:12">
      <c r="B570" s="149"/>
      <c r="C570" s="149"/>
      <c r="D570" s="149"/>
      <c r="E570" s="125"/>
      <c r="F570" s="125"/>
      <c r="G570" s="125"/>
      <c r="H570" s="149"/>
      <c r="I570" s="149"/>
      <c r="J570" s="125"/>
      <c r="K570" s="125"/>
      <c r="L570" s="125"/>
    </row>
    <row r="571" spans="2:12">
      <c r="B571" s="149"/>
      <c r="C571" s="149"/>
      <c r="D571" s="149"/>
      <c r="E571" s="125"/>
      <c r="F571" s="125"/>
      <c r="G571" s="125"/>
      <c r="H571" s="149"/>
      <c r="I571" s="149"/>
      <c r="J571" s="125"/>
      <c r="K571" s="125"/>
      <c r="L571" s="125"/>
    </row>
    <row r="572" spans="2:12">
      <c r="B572" s="149"/>
      <c r="C572" s="149"/>
      <c r="D572" s="149"/>
      <c r="E572" s="125"/>
      <c r="F572" s="125"/>
      <c r="G572" s="125"/>
      <c r="H572" s="149"/>
      <c r="I572" s="149"/>
      <c r="J572" s="125"/>
      <c r="K572" s="125"/>
      <c r="L572" s="125"/>
    </row>
    <row r="573" spans="2:12">
      <c r="B573" s="149"/>
      <c r="C573" s="149"/>
      <c r="D573" s="149"/>
      <c r="E573" s="125"/>
      <c r="F573" s="125"/>
      <c r="G573" s="125"/>
      <c r="H573" s="149"/>
      <c r="I573" s="149"/>
      <c r="J573" s="125"/>
      <c r="K573" s="125"/>
      <c r="L573" s="125"/>
    </row>
    <row r="574" spans="2:12">
      <c r="B574" s="149"/>
      <c r="C574" s="149"/>
      <c r="D574" s="149"/>
      <c r="E574" s="125"/>
      <c r="F574" s="125"/>
      <c r="G574" s="125"/>
      <c r="H574" s="149"/>
      <c r="I574" s="149"/>
      <c r="J574" s="125"/>
      <c r="K574" s="125"/>
      <c r="L574" s="125"/>
    </row>
    <row r="575" spans="2:12">
      <c r="B575" s="149"/>
      <c r="C575" s="149"/>
      <c r="D575" s="149"/>
      <c r="E575" s="125"/>
      <c r="F575" s="125"/>
      <c r="G575" s="125"/>
      <c r="H575" s="149"/>
      <c r="I575" s="149"/>
      <c r="J575" s="125"/>
      <c r="K575" s="125"/>
      <c r="L575" s="125"/>
    </row>
    <row r="576" spans="2:12">
      <c r="B576" s="149"/>
      <c r="C576" s="149"/>
      <c r="D576" s="149"/>
      <c r="E576" s="125"/>
      <c r="F576" s="125"/>
      <c r="G576" s="125"/>
      <c r="H576" s="149"/>
      <c r="I576" s="149"/>
      <c r="J576" s="125"/>
      <c r="K576" s="125"/>
      <c r="L576" s="125"/>
    </row>
    <row r="577" spans="2:12">
      <c r="B577" s="149"/>
      <c r="C577" s="149"/>
      <c r="D577" s="149"/>
      <c r="E577" s="125"/>
      <c r="F577" s="125"/>
      <c r="G577" s="125"/>
      <c r="H577" s="149"/>
      <c r="I577" s="149"/>
      <c r="J577" s="125"/>
      <c r="K577" s="125"/>
      <c r="L577" s="125"/>
    </row>
    <row r="578" spans="2:12">
      <c r="B578" s="149"/>
      <c r="C578" s="149"/>
      <c r="D578" s="149"/>
      <c r="E578" s="125"/>
      <c r="F578" s="125"/>
      <c r="G578" s="125"/>
      <c r="H578" s="149"/>
      <c r="I578" s="149"/>
      <c r="J578" s="125"/>
      <c r="K578" s="125"/>
      <c r="L578" s="125"/>
    </row>
    <row r="579" spans="2:12">
      <c r="B579" s="149"/>
      <c r="C579" s="149"/>
      <c r="D579" s="149"/>
      <c r="E579" s="125"/>
      <c r="F579" s="125"/>
      <c r="G579" s="125"/>
      <c r="H579" s="149"/>
      <c r="I579" s="149"/>
      <c r="J579" s="125"/>
      <c r="K579" s="125"/>
      <c r="L579" s="125"/>
    </row>
    <row r="580" spans="2:12">
      <c r="B580" s="149"/>
      <c r="C580" s="149"/>
      <c r="D580" s="149"/>
      <c r="E580" s="125"/>
      <c r="F580" s="125"/>
      <c r="G580" s="125"/>
      <c r="H580" s="149"/>
      <c r="I580" s="149"/>
      <c r="J580" s="125"/>
      <c r="K580" s="125"/>
      <c r="L580" s="125"/>
    </row>
    <row r="581" spans="2:12">
      <c r="B581" s="149"/>
      <c r="C581" s="149"/>
      <c r="D581" s="149"/>
      <c r="E581" s="125"/>
      <c r="F581" s="125"/>
      <c r="G581" s="125"/>
      <c r="H581" s="149"/>
      <c r="I581" s="149"/>
      <c r="J581" s="125"/>
      <c r="K581" s="125"/>
      <c r="L581" s="125"/>
    </row>
    <row r="582" spans="2:12">
      <c r="B582" s="149"/>
      <c r="C582" s="149"/>
      <c r="D582" s="149"/>
      <c r="E582" s="125"/>
      <c r="F582" s="125"/>
      <c r="G582" s="125"/>
      <c r="H582" s="149"/>
      <c r="I582" s="149"/>
      <c r="J582" s="125"/>
      <c r="K582" s="125"/>
      <c r="L582" s="125"/>
    </row>
    <row r="583" spans="2:12">
      <c r="B583" s="149"/>
      <c r="C583" s="149"/>
      <c r="D583" s="149"/>
      <c r="E583" s="125"/>
      <c r="F583" s="125"/>
      <c r="G583" s="125"/>
      <c r="H583" s="149"/>
      <c r="I583" s="149"/>
      <c r="J583" s="125"/>
      <c r="K583" s="125"/>
      <c r="L583" s="125"/>
    </row>
    <row r="584" spans="2:12">
      <c r="B584" s="149"/>
      <c r="C584" s="149"/>
      <c r="D584" s="149"/>
      <c r="E584" s="125"/>
      <c r="F584" s="125"/>
      <c r="G584" s="125"/>
      <c r="H584" s="149"/>
      <c r="I584" s="149"/>
      <c r="J584" s="125"/>
      <c r="K584" s="125"/>
      <c r="L584" s="125"/>
    </row>
    <row r="585" spans="2:12">
      <c r="B585" s="149"/>
      <c r="C585" s="149"/>
      <c r="D585" s="149"/>
      <c r="E585" s="125"/>
      <c r="F585" s="125"/>
      <c r="G585" s="125"/>
      <c r="H585" s="149"/>
      <c r="I585" s="149"/>
      <c r="J585" s="125"/>
      <c r="K585" s="125"/>
      <c r="L585" s="125"/>
    </row>
    <row r="586" spans="2:12">
      <c r="B586" s="149"/>
      <c r="C586" s="149"/>
      <c r="D586" s="149"/>
      <c r="E586" s="125"/>
      <c r="F586" s="125"/>
      <c r="G586" s="125"/>
      <c r="H586" s="149"/>
      <c r="I586" s="149"/>
      <c r="J586" s="125"/>
      <c r="K586" s="125"/>
      <c r="L586" s="125"/>
    </row>
    <row r="587" spans="2:12">
      <c r="B587" s="149"/>
      <c r="C587" s="149"/>
      <c r="D587" s="149"/>
      <c r="E587" s="125"/>
      <c r="F587" s="125"/>
      <c r="G587" s="125"/>
      <c r="H587" s="149"/>
      <c r="I587" s="149"/>
      <c r="J587" s="125"/>
      <c r="K587" s="125"/>
      <c r="L587" s="125"/>
    </row>
    <row r="588" spans="2:12">
      <c r="B588" s="149"/>
      <c r="C588" s="149"/>
      <c r="D588" s="149"/>
      <c r="E588" s="125"/>
      <c r="F588" s="125"/>
      <c r="G588" s="125"/>
      <c r="H588" s="149"/>
      <c r="I588" s="149"/>
      <c r="J588" s="125"/>
      <c r="K588" s="125"/>
      <c r="L588" s="125"/>
    </row>
    <row r="589" spans="2:12">
      <c r="B589" s="149"/>
      <c r="C589" s="149"/>
      <c r="D589" s="149"/>
      <c r="E589" s="125"/>
      <c r="F589" s="125"/>
      <c r="G589" s="125"/>
      <c r="H589" s="149"/>
      <c r="I589" s="149"/>
      <c r="J589" s="125"/>
      <c r="K589" s="125"/>
      <c r="L589" s="125"/>
    </row>
    <row r="590" spans="2:12">
      <c r="B590" s="149"/>
      <c r="C590" s="149"/>
      <c r="D590" s="149"/>
      <c r="E590" s="125"/>
      <c r="F590" s="125"/>
      <c r="G590" s="125"/>
      <c r="H590" s="149"/>
      <c r="I590" s="149"/>
      <c r="J590" s="125"/>
      <c r="K590" s="125"/>
      <c r="L590" s="125"/>
    </row>
    <row r="591" spans="2:12">
      <c r="B591" s="149"/>
      <c r="C591" s="149"/>
      <c r="D591" s="149"/>
      <c r="E591" s="125"/>
      <c r="F591" s="125"/>
      <c r="G591" s="125"/>
      <c r="H591" s="149"/>
      <c r="I591" s="149"/>
      <c r="J591" s="125"/>
      <c r="K591" s="125"/>
      <c r="L591" s="125"/>
    </row>
    <row r="592" spans="2:12">
      <c r="B592" s="149"/>
      <c r="C592" s="149"/>
      <c r="D592" s="149"/>
      <c r="E592" s="125"/>
      <c r="F592" s="125"/>
      <c r="G592" s="125"/>
      <c r="H592" s="149"/>
      <c r="I592" s="149"/>
      <c r="J592" s="125"/>
      <c r="K592" s="125"/>
      <c r="L592" s="125"/>
    </row>
    <row r="593" spans="2:12">
      <c r="B593" s="149"/>
      <c r="C593" s="149"/>
      <c r="D593" s="149"/>
      <c r="E593" s="125"/>
      <c r="F593" s="125"/>
      <c r="G593" s="125"/>
      <c r="H593" s="149"/>
      <c r="I593" s="149"/>
      <c r="J593" s="125"/>
      <c r="K593" s="125"/>
      <c r="L593" s="125"/>
    </row>
    <row r="594" spans="2:12">
      <c r="B594" s="149"/>
      <c r="C594" s="149"/>
      <c r="D594" s="149"/>
      <c r="E594" s="125"/>
      <c r="F594" s="125"/>
      <c r="G594" s="125"/>
      <c r="H594" s="149"/>
      <c r="I594" s="149"/>
      <c r="J594" s="125"/>
      <c r="K594" s="125"/>
      <c r="L594" s="125"/>
    </row>
    <row r="595" spans="2:12">
      <c r="B595" s="149"/>
      <c r="C595" s="149"/>
      <c r="D595" s="149"/>
      <c r="E595" s="125"/>
      <c r="F595" s="125"/>
      <c r="G595" s="125"/>
      <c r="H595" s="149"/>
      <c r="I595" s="149"/>
      <c r="J595" s="125"/>
      <c r="K595" s="125"/>
      <c r="L595" s="125"/>
    </row>
    <row r="596" spans="2:12">
      <c r="B596" s="149"/>
      <c r="C596" s="149"/>
      <c r="D596" s="149"/>
      <c r="E596" s="125"/>
      <c r="F596" s="125"/>
      <c r="G596" s="125"/>
      <c r="H596" s="149"/>
      <c r="I596" s="149"/>
      <c r="J596" s="125"/>
      <c r="K596" s="125"/>
      <c r="L596" s="125"/>
    </row>
    <row r="597" spans="2:12">
      <c r="B597" s="149"/>
      <c r="C597" s="149"/>
      <c r="D597" s="149"/>
      <c r="E597" s="125"/>
      <c r="F597" s="125"/>
      <c r="G597" s="125"/>
      <c r="H597" s="149"/>
      <c r="I597" s="149"/>
      <c r="J597" s="125"/>
      <c r="K597" s="125"/>
      <c r="L597" s="125"/>
    </row>
    <row r="598" spans="2:12">
      <c r="B598" s="149"/>
      <c r="C598" s="149"/>
      <c r="D598" s="149"/>
      <c r="E598" s="125"/>
      <c r="F598" s="125"/>
      <c r="G598" s="125"/>
      <c r="H598" s="149"/>
      <c r="I598" s="149"/>
      <c r="J598" s="125"/>
      <c r="K598" s="125"/>
      <c r="L598" s="125"/>
    </row>
    <row r="599" spans="2:12">
      <c r="B599" s="149"/>
      <c r="C599" s="149"/>
      <c r="D599" s="149"/>
      <c r="E599" s="125"/>
      <c r="F599" s="125"/>
      <c r="G599" s="125"/>
      <c r="H599" s="149"/>
      <c r="I599" s="149"/>
      <c r="J599" s="125"/>
      <c r="K599" s="125"/>
      <c r="L599" s="125"/>
    </row>
    <row r="600" spans="2:12">
      <c r="B600" s="149"/>
      <c r="C600" s="149"/>
      <c r="D600" s="149"/>
      <c r="E600" s="125"/>
      <c r="F600" s="125"/>
      <c r="G600" s="125"/>
      <c r="H600" s="149"/>
      <c r="I600" s="149"/>
      <c r="J600" s="125"/>
      <c r="K600" s="125"/>
      <c r="L600" s="125"/>
    </row>
    <row r="601" spans="2:12">
      <c r="B601" s="149"/>
      <c r="C601" s="149"/>
      <c r="D601" s="149"/>
      <c r="E601" s="125"/>
      <c r="F601" s="125"/>
      <c r="G601" s="125"/>
      <c r="H601" s="149"/>
      <c r="I601" s="149"/>
      <c r="J601" s="125"/>
      <c r="K601" s="125"/>
      <c r="L601" s="125"/>
    </row>
    <row r="602" spans="2:12">
      <c r="B602" s="149"/>
      <c r="C602" s="149"/>
      <c r="D602" s="149"/>
      <c r="E602" s="125"/>
      <c r="F602" s="125"/>
      <c r="G602" s="125"/>
      <c r="H602" s="149"/>
      <c r="I602" s="149"/>
      <c r="J602" s="125"/>
      <c r="K602" s="125"/>
      <c r="L602" s="125"/>
    </row>
    <row r="603" spans="2:12">
      <c r="B603" s="149"/>
      <c r="C603" s="149"/>
      <c r="D603" s="149"/>
      <c r="E603" s="125"/>
      <c r="F603" s="125"/>
      <c r="G603" s="125"/>
      <c r="H603" s="149"/>
      <c r="I603" s="149"/>
      <c r="J603" s="125"/>
      <c r="K603" s="125"/>
      <c r="L603" s="125"/>
    </row>
    <row r="604" spans="2:12">
      <c r="B604" s="149"/>
      <c r="C604" s="149"/>
      <c r="D604" s="149"/>
      <c r="E604" s="125"/>
      <c r="F604" s="125"/>
      <c r="G604" s="125"/>
      <c r="H604" s="149"/>
      <c r="I604" s="149"/>
      <c r="J604" s="125"/>
      <c r="K604" s="125"/>
      <c r="L604" s="125"/>
    </row>
    <row r="605" spans="2:12">
      <c r="B605" s="149"/>
      <c r="C605" s="149"/>
      <c r="D605" s="149"/>
      <c r="E605" s="125"/>
      <c r="F605" s="125"/>
      <c r="G605" s="125"/>
      <c r="H605" s="149"/>
      <c r="I605" s="149"/>
      <c r="J605" s="125"/>
      <c r="K605" s="125"/>
      <c r="L605" s="125"/>
    </row>
    <row r="606" spans="2:12">
      <c r="B606" s="149"/>
      <c r="C606" s="149"/>
      <c r="D606" s="149"/>
      <c r="E606" s="125"/>
      <c r="F606" s="125"/>
      <c r="G606" s="125"/>
      <c r="H606" s="149"/>
      <c r="I606" s="149"/>
      <c r="J606" s="125"/>
      <c r="K606" s="125"/>
      <c r="L606" s="125"/>
    </row>
    <row r="607" spans="2:12">
      <c r="B607" s="149"/>
      <c r="C607" s="149"/>
      <c r="D607" s="149"/>
      <c r="E607" s="125"/>
      <c r="F607" s="125"/>
      <c r="G607" s="125"/>
      <c r="H607" s="149"/>
      <c r="I607" s="149"/>
      <c r="J607" s="125"/>
      <c r="K607" s="125"/>
      <c r="L607" s="125"/>
    </row>
    <row r="608" spans="2:12">
      <c r="B608" s="149"/>
      <c r="C608" s="149"/>
      <c r="D608" s="149"/>
      <c r="E608" s="125"/>
      <c r="F608" s="125"/>
      <c r="G608" s="125"/>
      <c r="H608" s="149"/>
      <c r="I608" s="149"/>
      <c r="J608" s="125"/>
      <c r="K608" s="125"/>
      <c r="L608" s="125"/>
    </row>
    <row r="609" spans="2:12">
      <c r="B609" s="149"/>
      <c r="C609" s="149"/>
      <c r="D609" s="149"/>
      <c r="E609" s="125"/>
      <c r="F609" s="125"/>
      <c r="G609" s="125"/>
      <c r="H609" s="149"/>
      <c r="I609" s="149"/>
      <c r="J609" s="125"/>
      <c r="K609" s="125"/>
      <c r="L609" s="125"/>
    </row>
    <row r="610" spans="2:12">
      <c r="B610" s="149"/>
      <c r="C610" s="149"/>
      <c r="D610" s="149"/>
      <c r="E610" s="125"/>
      <c r="F610" s="125"/>
      <c r="G610" s="125"/>
      <c r="H610" s="149"/>
      <c r="I610" s="149"/>
      <c r="J610" s="125"/>
      <c r="K610" s="125"/>
      <c r="L610" s="125"/>
    </row>
    <row r="611" spans="2:12">
      <c r="B611" s="149"/>
      <c r="C611" s="149"/>
      <c r="D611" s="149"/>
      <c r="E611" s="125"/>
      <c r="F611" s="125"/>
      <c r="G611" s="125"/>
      <c r="H611" s="149"/>
      <c r="I611" s="149"/>
      <c r="J611" s="125"/>
      <c r="K611" s="125"/>
      <c r="L611" s="125"/>
    </row>
    <row r="612" spans="2:12">
      <c r="B612" s="149"/>
      <c r="C612" s="149"/>
      <c r="D612" s="149"/>
      <c r="E612" s="125"/>
      <c r="F612" s="125"/>
      <c r="G612" s="125"/>
      <c r="H612" s="149"/>
      <c r="I612" s="149"/>
      <c r="J612" s="125"/>
      <c r="K612" s="125"/>
      <c r="L612" s="125"/>
    </row>
    <row r="613" spans="2:12">
      <c r="B613" s="149"/>
      <c r="C613" s="149"/>
      <c r="D613" s="149"/>
      <c r="E613" s="125"/>
      <c r="F613" s="125"/>
      <c r="G613" s="125"/>
      <c r="H613" s="149"/>
      <c r="I613" s="149"/>
      <c r="J613" s="125"/>
      <c r="K613" s="125"/>
      <c r="L613" s="125"/>
    </row>
    <row r="614" spans="2:12">
      <c r="B614" s="149"/>
      <c r="C614" s="149"/>
      <c r="D614" s="149"/>
      <c r="E614" s="125"/>
      <c r="F614" s="125"/>
      <c r="G614" s="125"/>
      <c r="H614" s="149"/>
      <c r="I614" s="149"/>
      <c r="J614" s="125"/>
      <c r="K614" s="125"/>
      <c r="L614" s="125"/>
    </row>
    <row r="615" spans="2:12">
      <c r="B615" s="149"/>
      <c r="C615" s="149"/>
      <c r="D615" s="149"/>
      <c r="E615" s="125"/>
      <c r="F615" s="125"/>
      <c r="G615" s="125"/>
      <c r="H615" s="149"/>
      <c r="I615" s="149"/>
      <c r="J615" s="125"/>
      <c r="K615" s="125"/>
      <c r="L615" s="125"/>
    </row>
    <row r="616" spans="2:12">
      <c r="B616" s="149"/>
      <c r="C616" s="149"/>
      <c r="D616" s="149"/>
      <c r="E616" s="125"/>
      <c r="F616" s="125"/>
      <c r="G616" s="125"/>
      <c r="H616" s="149"/>
      <c r="I616" s="149"/>
      <c r="J616" s="125"/>
      <c r="K616" s="125"/>
      <c r="L616" s="125"/>
    </row>
    <row r="617" spans="2:12">
      <c r="B617" s="149"/>
      <c r="C617" s="149"/>
      <c r="D617" s="149"/>
      <c r="E617" s="125"/>
      <c r="F617" s="125"/>
      <c r="G617" s="125"/>
      <c r="H617" s="149"/>
      <c r="I617" s="149"/>
      <c r="J617" s="125"/>
      <c r="K617" s="125"/>
      <c r="L617" s="125"/>
    </row>
    <row r="618" spans="2:12">
      <c r="B618" s="149"/>
      <c r="C618" s="149"/>
      <c r="D618" s="149"/>
      <c r="E618" s="125"/>
      <c r="F618" s="125"/>
      <c r="G618" s="125"/>
      <c r="H618" s="149"/>
      <c r="I618" s="149"/>
      <c r="J618" s="125"/>
      <c r="K618" s="125"/>
      <c r="L618" s="125"/>
    </row>
    <row r="619" spans="2:12">
      <c r="B619" s="149"/>
      <c r="C619" s="149"/>
      <c r="D619" s="149"/>
      <c r="E619" s="125"/>
      <c r="F619" s="125"/>
      <c r="G619" s="125"/>
      <c r="H619" s="149"/>
      <c r="I619" s="149"/>
      <c r="J619" s="125"/>
      <c r="K619" s="125"/>
      <c r="L619" s="125"/>
    </row>
    <row r="620" spans="2:12">
      <c r="B620" s="149"/>
      <c r="C620" s="149"/>
      <c r="D620" s="149"/>
      <c r="E620" s="125"/>
      <c r="F620" s="125"/>
      <c r="G620" s="125"/>
      <c r="H620" s="149"/>
      <c r="I620" s="149"/>
      <c r="J620" s="125"/>
      <c r="K620" s="125"/>
      <c r="L620" s="125"/>
    </row>
    <row r="621" spans="2:12">
      <c r="B621" s="149"/>
      <c r="C621" s="149"/>
      <c r="D621" s="149"/>
      <c r="E621" s="125"/>
      <c r="F621" s="125"/>
      <c r="G621" s="125"/>
      <c r="H621" s="149"/>
      <c r="I621" s="149"/>
      <c r="J621" s="125"/>
      <c r="K621" s="125"/>
      <c r="L621" s="125"/>
    </row>
    <row r="622" spans="2:12">
      <c r="B622" s="149"/>
      <c r="C622" s="149"/>
      <c r="D622" s="149"/>
      <c r="E622" s="125"/>
      <c r="F622" s="125"/>
      <c r="G622" s="125"/>
      <c r="H622" s="149"/>
      <c r="I622" s="149"/>
      <c r="J622" s="125"/>
      <c r="K622" s="125"/>
      <c r="L622" s="125"/>
    </row>
    <row r="623" spans="2:12">
      <c r="B623" s="149"/>
      <c r="C623" s="149"/>
      <c r="D623" s="149"/>
      <c r="E623" s="125"/>
      <c r="F623" s="125"/>
      <c r="G623" s="125"/>
      <c r="H623" s="149"/>
      <c r="I623" s="149"/>
      <c r="J623" s="125"/>
      <c r="K623" s="125"/>
      <c r="L623" s="125"/>
    </row>
    <row r="624" spans="2:12">
      <c r="B624" s="149"/>
      <c r="C624" s="149"/>
      <c r="D624" s="149"/>
      <c r="E624" s="125"/>
      <c r="F624" s="125"/>
      <c r="G624" s="125"/>
      <c r="H624" s="149"/>
      <c r="I624" s="149"/>
      <c r="J624" s="125"/>
      <c r="K624" s="125"/>
      <c r="L624" s="125"/>
    </row>
    <row r="625" spans="2:12">
      <c r="B625" s="149"/>
      <c r="C625" s="149"/>
      <c r="D625" s="149"/>
      <c r="E625" s="125"/>
      <c r="F625" s="125"/>
      <c r="G625" s="125"/>
      <c r="H625" s="149"/>
      <c r="I625" s="149"/>
      <c r="J625" s="125"/>
      <c r="K625" s="125"/>
      <c r="L625" s="125"/>
    </row>
    <row r="626" spans="2:12">
      <c r="B626" s="149"/>
      <c r="C626" s="149"/>
      <c r="D626" s="149"/>
      <c r="E626" s="125"/>
      <c r="F626" s="125"/>
      <c r="G626" s="125"/>
      <c r="H626" s="149"/>
      <c r="I626" s="149"/>
      <c r="J626" s="125"/>
      <c r="K626" s="125"/>
      <c r="L626" s="125"/>
    </row>
    <row r="627" spans="2:12">
      <c r="B627" s="149"/>
      <c r="C627" s="149"/>
      <c r="D627" s="149"/>
      <c r="E627" s="125"/>
      <c r="F627" s="125"/>
      <c r="G627" s="125"/>
      <c r="H627" s="149"/>
      <c r="I627" s="149"/>
      <c r="J627" s="125"/>
      <c r="K627" s="125"/>
      <c r="L627" s="125"/>
    </row>
    <row r="628" spans="2:12">
      <c r="B628" s="149"/>
      <c r="C628" s="149"/>
      <c r="D628" s="149"/>
      <c r="E628" s="125"/>
      <c r="F628" s="125"/>
      <c r="G628" s="125"/>
      <c r="H628" s="149"/>
      <c r="I628" s="149"/>
      <c r="J628" s="125"/>
      <c r="K628" s="125"/>
      <c r="L628" s="125"/>
    </row>
    <row r="629" spans="2:12">
      <c r="B629" s="149"/>
      <c r="C629" s="149"/>
      <c r="D629" s="149"/>
      <c r="E629" s="125"/>
      <c r="F629" s="125"/>
      <c r="G629" s="125"/>
      <c r="H629" s="149"/>
      <c r="I629" s="149"/>
      <c r="J629" s="125"/>
      <c r="K629" s="125"/>
      <c r="L629" s="125"/>
    </row>
    <row r="630" spans="2:12">
      <c r="B630" s="149"/>
      <c r="C630" s="149"/>
      <c r="D630" s="149"/>
      <c r="E630" s="125"/>
      <c r="F630" s="125"/>
      <c r="G630" s="125"/>
      <c r="H630" s="149"/>
      <c r="I630" s="149"/>
      <c r="J630" s="125"/>
      <c r="K630" s="125"/>
      <c r="L630" s="125"/>
    </row>
    <row r="631" spans="2:12">
      <c r="B631" s="149"/>
      <c r="C631" s="149"/>
      <c r="D631" s="149"/>
      <c r="E631" s="125"/>
      <c r="F631" s="125"/>
      <c r="G631" s="125"/>
      <c r="H631" s="149"/>
      <c r="I631" s="149"/>
      <c r="J631" s="125"/>
      <c r="K631" s="125"/>
      <c r="L631" s="125"/>
    </row>
    <row r="632" spans="2:12">
      <c r="B632" s="149"/>
      <c r="C632" s="149"/>
      <c r="D632" s="149"/>
      <c r="E632" s="125"/>
      <c r="F632" s="125"/>
      <c r="G632" s="125"/>
      <c r="H632" s="149"/>
      <c r="I632" s="149"/>
      <c r="J632" s="125"/>
      <c r="K632" s="125"/>
      <c r="L632" s="125"/>
    </row>
    <row r="633" spans="2:12">
      <c r="B633" s="149"/>
      <c r="C633" s="149"/>
      <c r="D633" s="149"/>
      <c r="E633" s="125"/>
      <c r="F633" s="125"/>
      <c r="G633" s="125"/>
      <c r="H633" s="149"/>
      <c r="I633" s="149"/>
      <c r="J633" s="125"/>
      <c r="K633" s="125"/>
      <c r="L633" s="125"/>
    </row>
    <row r="634" spans="2:12">
      <c r="B634" s="149"/>
      <c r="C634" s="149"/>
      <c r="D634" s="149"/>
      <c r="E634" s="125"/>
      <c r="F634" s="125"/>
      <c r="G634" s="125"/>
      <c r="H634" s="149"/>
      <c r="I634" s="149"/>
      <c r="J634" s="125"/>
      <c r="K634" s="125"/>
      <c r="L634" s="125"/>
    </row>
    <row r="635" spans="2:12">
      <c r="B635" s="149"/>
      <c r="C635" s="149"/>
      <c r="D635" s="149"/>
      <c r="E635" s="125"/>
      <c r="F635" s="125"/>
      <c r="G635" s="125"/>
      <c r="H635" s="149"/>
      <c r="I635" s="149"/>
      <c r="J635" s="125"/>
      <c r="K635" s="125"/>
      <c r="L635" s="125"/>
    </row>
    <row r="636" spans="2:12">
      <c r="B636" s="149"/>
      <c r="C636" s="149"/>
      <c r="D636" s="149"/>
      <c r="E636" s="125"/>
      <c r="F636" s="125"/>
      <c r="G636" s="125"/>
      <c r="H636" s="149"/>
      <c r="I636" s="149"/>
      <c r="J636" s="125"/>
      <c r="K636" s="125"/>
      <c r="L636" s="125"/>
    </row>
    <row r="637" spans="2:12">
      <c r="B637" s="149"/>
      <c r="C637" s="149"/>
      <c r="D637" s="149"/>
      <c r="E637" s="125"/>
      <c r="F637" s="125"/>
      <c r="G637" s="125"/>
      <c r="H637" s="149"/>
      <c r="I637" s="149"/>
      <c r="J637" s="125"/>
      <c r="K637" s="125"/>
      <c r="L637" s="125"/>
    </row>
    <row r="638" spans="2:12">
      <c r="B638" s="149"/>
      <c r="C638" s="149"/>
      <c r="D638" s="149"/>
      <c r="E638" s="125"/>
      <c r="F638" s="125"/>
      <c r="G638" s="125"/>
      <c r="H638" s="149"/>
      <c r="I638" s="149"/>
      <c r="J638" s="125"/>
      <c r="K638" s="125"/>
      <c r="L638" s="125"/>
    </row>
    <row r="639" spans="2:12">
      <c r="B639" s="149"/>
      <c r="C639" s="149"/>
      <c r="D639" s="149"/>
      <c r="E639" s="125"/>
      <c r="F639" s="125"/>
      <c r="G639" s="125"/>
      <c r="H639" s="149"/>
      <c r="I639" s="149"/>
      <c r="J639" s="125"/>
      <c r="K639" s="125"/>
      <c r="L639" s="125"/>
    </row>
    <row r="640" spans="2:12">
      <c r="B640" s="149"/>
      <c r="C640" s="149"/>
      <c r="D640" s="149"/>
      <c r="E640" s="125"/>
      <c r="F640" s="125"/>
      <c r="G640" s="125"/>
      <c r="H640" s="149"/>
      <c r="I640" s="149"/>
      <c r="J640" s="125"/>
      <c r="K640" s="125"/>
      <c r="L640" s="125"/>
    </row>
    <row r="641" spans="2:12">
      <c r="B641" s="149"/>
      <c r="C641" s="149"/>
      <c r="D641" s="149"/>
      <c r="E641" s="125"/>
      <c r="F641" s="125"/>
      <c r="G641" s="125"/>
      <c r="H641" s="149"/>
      <c r="I641" s="149"/>
      <c r="J641" s="125"/>
      <c r="K641" s="125"/>
      <c r="L641" s="125"/>
    </row>
    <row r="642" spans="2:12">
      <c r="B642" s="149"/>
      <c r="C642" s="149"/>
      <c r="D642" s="149"/>
      <c r="E642" s="125"/>
      <c r="F642" s="125"/>
      <c r="G642" s="125"/>
      <c r="H642" s="149"/>
      <c r="I642" s="149"/>
      <c r="J642" s="125"/>
      <c r="K642" s="125"/>
      <c r="L642" s="125"/>
    </row>
    <row r="643" spans="2:12">
      <c r="B643" s="149"/>
      <c r="C643" s="149"/>
      <c r="D643" s="149"/>
      <c r="E643" s="125"/>
      <c r="F643" s="125"/>
      <c r="G643" s="125"/>
      <c r="H643" s="149"/>
      <c r="I643" s="149"/>
      <c r="J643" s="125"/>
      <c r="K643" s="125"/>
      <c r="L643" s="125"/>
    </row>
    <row r="644" spans="2:12">
      <c r="B644" s="149"/>
      <c r="C644" s="149"/>
      <c r="D644" s="149"/>
      <c r="E644" s="125"/>
      <c r="F644" s="125"/>
      <c r="G644" s="125"/>
      <c r="H644" s="149"/>
      <c r="I644" s="149"/>
      <c r="J644" s="125"/>
      <c r="K644" s="125"/>
      <c r="L644" s="125"/>
    </row>
    <row r="645" spans="2:12">
      <c r="B645" s="149"/>
      <c r="C645" s="149"/>
      <c r="D645" s="149"/>
      <c r="E645" s="125"/>
      <c r="F645" s="125"/>
      <c r="G645" s="125"/>
      <c r="H645" s="149"/>
      <c r="I645" s="149"/>
      <c r="J645" s="125"/>
      <c r="K645" s="125"/>
      <c r="L645" s="125"/>
    </row>
    <row r="646" spans="2:12">
      <c r="B646" s="149"/>
      <c r="C646" s="149"/>
      <c r="D646" s="149"/>
      <c r="E646" s="125"/>
      <c r="F646" s="125"/>
      <c r="G646" s="125"/>
      <c r="H646" s="149"/>
      <c r="I646" s="149"/>
      <c r="J646" s="125"/>
      <c r="K646" s="125"/>
      <c r="L646" s="125"/>
    </row>
    <row r="647" spans="2:12">
      <c r="B647" s="149"/>
      <c r="C647" s="149"/>
      <c r="D647" s="149"/>
      <c r="E647" s="125"/>
      <c r="F647" s="125"/>
      <c r="G647" s="125"/>
      <c r="H647" s="149"/>
      <c r="I647" s="149"/>
      <c r="J647" s="125"/>
      <c r="K647" s="125"/>
      <c r="L647" s="125"/>
    </row>
    <row r="648" spans="2:12">
      <c r="B648" s="149"/>
      <c r="C648" s="149"/>
      <c r="D648" s="149"/>
      <c r="E648" s="125"/>
      <c r="F648" s="125"/>
      <c r="G648" s="125"/>
      <c r="H648" s="149"/>
      <c r="I648" s="149"/>
      <c r="J648" s="125"/>
      <c r="K648" s="125"/>
      <c r="L648" s="125"/>
    </row>
    <row r="649" spans="2:12">
      <c r="B649" s="149"/>
      <c r="C649" s="149"/>
      <c r="D649" s="149"/>
      <c r="E649" s="125"/>
      <c r="F649" s="125"/>
      <c r="G649" s="125"/>
      <c r="H649" s="149"/>
      <c r="I649" s="149"/>
      <c r="J649" s="125"/>
      <c r="K649" s="125"/>
      <c r="L649" s="125"/>
    </row>
    <row r="650" spans="2:12">
      <c r="B650" s="149"/>
      <c r="C650" s="149"/>
      <c r="D650" s="149"/>
      <c r="E650" s="125"/>
      <c r="F650" s="125"/>
      <c r="G650" s="125"/>
      <c r="H650" s="149"/>
      <c r="I650" s="149"/>
      <c r="J650" s="125"/>
      <c r="K650" s="125"/>
      <c r="L650" s="125"/>
    </row>
    <row r="651" spans="2:12">
      <c r="B651" s="149"/>
      <c r="C651" s="149"/>
      <c r="D651" s="149"/>
      <c r="E651" s="125"/>
      <c r="F651" s="125"/>
      <c r="G651" s="125"/>
      <c r="H651" s="149"/>
      <c r="I651" s="149"/>
      <c r="J651" s="125"/>
      <c r="K651" s="125"/>
      <c r="L651" s="125"/>
    </row>
    <row r="652" spans="2:12">
      <c r="B652" s="149"/>
      <c r="C652" s="149"/>
      <c r="D652" s="149"/>
      <c r="E652" s="125"/>
      <c r="F652" s="125"/>
      <c r="G652" s="125"/>
      <c r="H652" s="149"/>
      <c r="I652" s="149"/>
      <c r="J652" s="125"/>
      <c r="K652" s="125"/>
      <c r="L652" s="125"/>
    </row>
    <row r="653" spans="2:12">
      <c r="B653" s="149"/>
      <c r="C653" s="149"/>
      <c r="D653" s="149"/>
      <c r="E653" s="125"/>
      <c r="F653" s="125"/>
      <c r="G653" s="125"/>
      <c r="H653" s="149"/>
      <c r="I653" s="149"/>
      <c r="J653" s="125"/>
      <c r="K653" s="125"/>
      <c r="L653" s="125"/>
    </row>
    <row r="654" spans="2:12">
      <c r="B654" s="149"/>
      <c r="C654" s="149"/>
      <c r="D654" s="149"/>
      <c r="E654" s="125"/>
      <c r="F654" s="125"/>
      <c r="G654" s="125"/>
      <c r="H654" s="149"/>
      <c r="I654" s="149"/>
      <c r="J654" s="125"/>
      <c r="K654" s="125"/>
      <c r="L654" s="125"/>
    </row>
    <row r="655" spans="2:12">
      <c r="B655" s="149"/>
      <c r="C655" s="149"/>
      <c r="D655" s="149"/>
      <c r="E655" s="125"/>
      <c r="F655" s="125"/>
      <c r="G655" s="125"/>
      <c r="H655" s="149"/>
      <c r="I655" s="149"/>
      <c r="J655" s="125"/>
      <c r="K655" s="125"/>
      <c r="L655" s="125"/>
    </row>
    <row r="656" spans="2:12">
      <c r="B656" s="149"/>
      <c r="C656" s="149"/>
      <c r="D656" s="149"/>
      <c r="E656" s="125"/>
      <c r="F656" s="125"/>
      <c r="G656" s="125"/>
      <c r="H656" s="149"/>
      <c r="I656" s="149"/>
      <c r="J656" s="125"/>
      <c r="K656" s="125"/>
      <c r="L656" s="125"/>
    </row>
    <row r="657" spans="2:12">
      <c r="B657" s="149"/>
      <c r="C657" s="149"/>
      <c r="D657" s="149"/>
      <c r="E657" s="125"/>
      <c r="F657" s="125"/>
      <c r="G657" s="125"/>
      <c r="H657" s="149"/>
      <c r="I657" s="149"/>
      <c r="J657" s="125"/>
      <c r="K657" s="125"/>
      <c r="L657" s="125"/>
    </row>
    <row r="658" spans="2:12">
      <c r="B658" s="149"/>
      <c r="C658" s="149"/>
      <c r="D658" s="149"/>
      <c r="E658" s="125"/>
      <c r="F658" s="125"/>
      <c r="G658" s="125"/>
      <c r="H658" s="149"/>
      <c r="I658" s="149"/>
      <c r="J658" s="125"/>
      <c r="K658" s="125"/>
      <c r="L658" s="125"/>
    </row>
    <row r="659" spans="2:12">
      <c r="B659" s="149"/>
      <c r="C659" s="149"/>
      <c r="D659" s="149"/>
      <c r="E659" s="125"/>
      <c r="F659" s="125"/>
      <c r="G659" s="125"/>
      <c r="H659" s="149"/>
      <c r="I659" s="149"/>
      <c r="J659" s="125"/>
      <c r="K659" s="125"/>
      <c r="L659" s="125"/>
    </row>
    <row r="660" spans="2:12">
      <c r="B660" s="149"/>
      <c r="C660" s="149"/>
      <c r="D660" s="149"/>
      <c r="E660" s="125"/>
      <c r="F660" s="125"/>
      <c r="G660" s="125"/>
      <c r="H660" s="149"/>
      <c r="I660" s="149"/>
      <c r="J660" s="125"/>
      <c r="K660" s="125"/>
      <c r="L660" s="125"/>
    </row>
    <row r="661" spans="2:12">
      <c r="B661" s="149"/>
      <c r="C661" s="149"/>
      <c r="D661" s="149"/>
      <c r="E661" s="125"/>
      <c r="F661" s="125"/>
      <c r="G661" s="125"/>
      <c r="H661" s="149"/>
      <c r="I661" s="149"/>
      <c r="J661" s="125"/>
      <c r="K661" s="125"/>
      <c r="L661" s="125"/>
    </row>
    <row r="662" spans="2:12">
      <c r="B662" s="149"/>
      <c r="C662" s="149"/>
      <c r="D662" s="149"/>
      <c r="E662" s="125"/>
      <c r="F662" s="125"/>
      <c r="G662" s="125"/>
      <c r="H662" s="149"/>
      <c r="I662" s="149"/>
      <c r="J662" s="125"/>
      <c r="K662" s="125"/>
      <c r="L662" s="125"/>
    </row>
    <row r="663" spans="2:12">
      <c r="B663" s="149"/>
      <c r="C663" s="149"/>
      <c r="D663" s="149"/>
      <c r="E663" s="125"/>
      <c r="F663" s="125"/>
      <c r="G663" s="125"/>
      <c r="H663" s="149"/>
      <c r="I663" s="149"/>
      <c r="J663" s="125"/>
      <c r="K663" s="125"/>
      <c r="L663" s="125"/>
    </row>
    <row r="664" spans="2:12">
      <c r="B664" s="149"/>
      <c r="C664" s="149"/>
      <c r="D664" s="149"/>
      <c r="E664" s="125"/>
      <c r="F664" s="125"/>
      <c r="G664" s="125"/>
      <c r="H664" s="149"/>
      <c r="I664" s="149"/>
      <c r="J664" s="125"/>
      <c r="K664" s="125"/>
      <c r="L664" s="125"/>
    </row>
    <row r="665" spans="2:12">
      <c r="B665" s="149"/>
      <c r="C665" s="149"/>
      <c r="D665" s="149"/>
      <c r="E665" s="125"/>
      <c r="F665" s="125"/>
      <c r="G665" s="125"/>
      <c r="H665" s="149"/>
      <c r="I665" s="149"/>
      <c r="J665" s="125"/>
      <c r="K665" s="125"/>
      <c r="L665" s="125"/>
    </row>
    <row r="666" spans="2:12">
      <c r="B666" s="149"/>
      <c r="C666" s="149"/>
      <c r="D666" s="149"/>
      <c r="E666" s="125"/>
      <c r="F666" s="125"/>
      <c r="G666" s="125"/>
      <c r="H666" s="149"/>
      <c r="I666" s="149"/>
      <c r="J666" s="125"/>
      <c r="K666" s="125"/>
      <c r="L666" s="125"/>
    </row>
    <row r="667" spans="2:12">
      <c r="B667" s="149"/>
      <c r="C667" s="149"/>
      <c r="D667" s="149"/>
      <c r="E667" s="125"/>
      <c r="F667" s="125"/>
      <c r="G667" s="125"/>
      <c r="H667" s="149"/>
      <c r="I667" s="149"/>
      <c r="J667" s="125"/>
      <c r="K667" s="125"/>
      <c r="L667" s="125"/>
    </row>
    <row r="668" spans="2:12">
      <c r="B668" s="149"/>
      <c r="C668" s="149"/>
      <c r="D668" s="149"/>
      <c r="E668" s="125"/>
      <c r="F668" s="125"/>
      <c r="G668" s="125"/>
      <c r="H668" s="149"/>
      <c r="I668" s="149"/>
      <c r="J668" s="125"/>
      <c r="K668" s="125"/>
      <c r="L668" s="125"/>
    </row>
    <row r="669" spans="2:12">
      <c r="B669" s="149"/>
      <c r="C669" s="149"/>
      <c r="D669" s="149"/>
      <c r="E669" s="125"/>
      <c r="F669" s="125"/>
      <c r="G669" s="125"/>
      <c r="H669" s="149"/>
      <c r="I669" s="149"/>
      <c r="J669" s="125"/>
      <c r="K669" s="125"/>
      <c r="L669" s="125"/>
    </row>
    <row r="670" spans="2:12">
      <c r="B670" s="149"/>
      <c r="C670" s="149"/>
      <c r="D670" s="149"/>
      <c r="E670" s="125"/>
      <c r="F670" s="125"/>
      <c r="G670" s="125"/>
      <c r="H670" s="149"/>
      <c r="I670" s="149"/>
      <c r="J670" s="125"/>
      <c r="K670" s="125"/>
      <c r="L670" s="125"/>
    </row>
    <row r="671" spans="2:12">
      <c r="B671" s="149"/>
      <c r="C671" s="149"/>
      <c r="D671" s="149"/>
      <c r="E671" s="125"/>
      <c r="F671" s="125"/>
      <c r="G671" s="125"/>
      <c r="H671" s="149"/>
      <c r="I671" s="149"/>
      <c r="J671" s="125"/>
      <c r="K671" s="125"/>
      <c r="L671" s="125"/>
    </row>
    <row r="672" spans="2:12">
      <c r="B672" s="149"/>
      <c r="C672" s="149"/>
      <c r="D672" s="149"/>
      <c r="E672" s="125"/>
      <c r="F672" s="125"/>
      <c r="G672" s="125"/>
      <c r="H672" s="149"/>
      <c r="I672" s="149"/>
      <c r="J672" s="125"/>
      <c r="K672" s="125"/>
      <c r="L672" s="125"/>
    </row>
    <row r="673" spans="2:12">
      <c r="B673" s="149"/>
      <c r="C673" s="149"/>
      <c r="D673" s="149"/>
      <c r="E673" s="125"/>
      <c r="F673" s="125"/>
      <c r="G673" s="125"/>
      <c r="H673" s="149"/>
      <c r="I673" s="149"/>
      <c r="J673" s="125"/>
      <c r="K673" s="125"/>
      <c r="L673" s="125"/>
    </row>
    <row r="674" spans="2:12">
      <c r="B674" s="149"/>
      <c r="C674" s="149"/>
      <c r="D674" s="149"/>
      <c r="E674" s="125"/>
      <c r="F674" s="125"/>
      <c r="G674" s="125"/>
      <c r="H674" s="149"/>
      <c r="I674" s="149"/>
      <c r="J674" s="125"/>
      <c r="K674" s="125"/>
      <c r="L674" s="125"/>
    </row>
    <row r="675" spans="2:12">
      <c r="B675" s="149"/>
      <c r="C675" s="149"/>
      <c r="D675" s="149"/>
      <c r="E675" s="125"/>
      <c r="F675" s="125"/>
      <c r="G675" s="125"/>
      <c r="H675" s="149"/>
      <c r="I675" s="149"/>
      <c r="J675" s="125"/>
      <c r="K675" s="125"/>
      <c r="L675" s="125"/>
    </row>
    <row r="676" spans="2:12">
      <c r="B676" s="149"/>
      <c r="C676" s="149"/>
      <c r="D676" s="149"/>
      <c r="E676" s="125"/>
      <c r="F676" s="125"/>
      <c r="G676" s="125"/>
      <c r="H676" s="149"/>
      <c r="I676" s="149"/>
      <c r="J676" s="125"/>
      <c r="K676" s="125"/>
      <c r="L676" s="125"/>
    </row>
    <row r="677" spans="2:12">
      <c r="B677" s="149"/>
      <c r="C677" s="149"/>
      <c r="D677" s="149"/>
      <c r="E677" s="125"/>
      <c r="F677" s="125"/>
      <c r="G677" s="125"/>
      <c r="H677" s="149"/>
      <c r="I677" s="149"/>
      <c r="J677" s="125"/>
      <c r="K677" s="125"/>
      <c r="L677" s="125"/>
    </row>
    <row r="678" spans="2:12">
      <c r="B678" s="149"/>
      <c r="C678" s="149"/>
      <c r="D678" s="149"/>
      <c r="E678" s="125"/>
      <c r="F678" s="125"/>
      <c r="G678" s="125"/>
      <c r="H678" s="149"/>
      <c r="I678" s="149"/>
      <c r="J678" s="125"/>
      <c r="K678" s="125"/>
      <c r="L678" s="125"/>
    </row>
    <row r="679" spans="2:12">
      <c r="B679" s="149"/>
      <c r="C679" s="149"/>
      <c r="D679" s="149"/>
      <c r="E679" s="125"/>
      <c r="F679" s="125"/>
      <c r="G679" s="125"/>
      <c r="H679" s="149"/>
      <c r="I679" s="149"/>
      <c r="J679" s="125"/>
      <c r="K679" s="125"/>
      <c r="L679" s="125"/>
    </row>
    <row r="680" spans="2:12">
      <c r="B680" s="149"/>
      <c r="C680" s="149"/>
      <c r="D680" s="149"/>
      <c r="E680" s="125"/>
      <c r="F680" s="125"/>
      <c r="G680" s="125"/>
      <c r="H680" s="149"/>
      <c r="I680" s="149"/>
      <c r="J680" s="125"/>
      <c r="K680" s="125"/>
      <c r="L680" s="125"/>
    </row>
    <row r="681" spans="2:12">
      <c r="B681" s="149"/>
      <c r="C681" s="149"/>
      <c r="D681" s="149"/>
      <c r="E681" s="125"/>
      <c r="F681" s="125"/>
      <c r="G681" s="125"/>
      <c r="H681" s="149"/>
      <c r="I681" s="149"/>
      <c r="J681" s="125"/>
      <c r="K681" s="125"/>
      <c r="L681" s="125"/>
    </row>
    <row r="682" spans="2:12">
      <c r="B682" s="149"/>
      <c r="C682" s="149"/>
      <c r="D682" s="149"/>
      <c r="E682" s="125"/>
      <c r="F682" s="125"/>
      <c r="G682" s="125"/>
      <c r="H682" s="149"/>
      <c r="I682" s="149"/>
      <c r="J682" s="125"/>
      <c r="K682" s="125"/>
      <c r="L682" s="125"/>
    </row>
    <row r="683" spans="2:12">
      <c r="B683" s="149"/>
      <c r="C683" s="149"/>
      <c r="D683" s="149"/>
      <c r="E683" s="125"/>
      <c r="F683" s="125"/>
      <c r="G683" s="125"/>
      <c r="H683" s="149"/>
      <c r="I683" s="149"/>
      <c r="J683" s="125"/>
      <c r="K683" s="125"/>
      <c r="L683" s="125"/>
    </row>
    <row r="684" spans="2:12">
      <c r="B684" s="149"/>
      <c r="C684" s="149"/>
      <c r="D684" s="149"/>
      <c r="E684" s="125"/>
      <c r="F684" s="125"/>
      <c r="G684" s="125"/>
      <c r="H684" s="149"/>
      <c r="I684" s="149"/>
      <c r="J684" s="125"/>
      <c r="K684" s="125"/>
      <c r="L684" s="125"/>
    </row>
    <row r="685" spans="2:12">
      <c r="B685" s="149"/>
      <c r="C685" s="149"/>
      <c r="D685" s="149"/>
      <c r="E685" s="125"/>
      <c r="F685" s="125"/>
      <c r="G685" s="125"/>
      <c r="H685" s="149"/>
      <c r="I685" s="149"/>
      <c r="J685" s="125"/>
      <c r="K685" s="125"/>
      <c r="L685" s="125"/>
    </row>
    <row r="686" spans="2:12">
      <c r="B686" s="149"/>
      <c r="C686" s="149"/>
      <c r="D686" s="149"/>
      <c r="E686" s="125"/>
      <c r="F686" s="125"/>
      <c r="G686" s="125"/>
      <c r="H686" s="149"/>
      <c r="I686" s="149"/>
      <c r="J686" s="125"/>
      <c r="K686" s="125"/>
      <c r="L686" s="125"/>
    </row>
    <row r="687" spans="2:12">
      <c r="B687" s="149"/>
      <c r="C687" s="149"/>
      <c r="D687" s="149"/>
      <c r="E687" s="125"/>
      <c r="F687" s="125"/>
      <c r="G687" s="125"/>
      <c r="H687" s="149"/>
      <c r="I687" s="149"/>
      <c r="J687" s="125"/>
      <c r="K687" s="125"/>
      <c r="L687" s="125"/>
    </row>
    <row r="688" spans="2:12">
      <c r="B688" s="149"/>
      <c r="C688" s="149"/>
      <c r="D688" s="149"/>
      <c r="E688" s="125"/>
      <c r="F688" s="125"/>
      <c r="G688" s="125"/>
      <c r="H688" s="149"/>
      <c r="I688" s="149"/>
      <c r="J688" s="125"/>
      <c r="K688" s="125"/>
      <c r="L688" s="125"/>
    </row>
    <row r="689" spans="2:12">
      <c r="B689" s="149"/>
      <c r="C689" s="149"/>
      <c r="D689" s="149"/>
      <c r="E689" s="125"/>
      <c r="F689" s="125"/>
      <c r="G689" s="125"/>
      <c r="H689" s="149"/>
      <c r="I689" s="149"/>
      <c r="J689" s="125"/>
      <c r="K689" s="125"/>
      <c r="L689" s="125"/>
    </row>
    <row r="690" spans="2:12">
      <c r="B690" s="149"/>
      <c r="C690" s="149"/>
      <c r="D690" s="149"/>
      <c r="E690" s="125"/>
      <c r="F690" s="125"/>
      <c r="G690" s="125"/>
      <c r="H690" s="149"/>
      <c r="I690" s="149"/>
      <c r="J690" s="125"/>
      <c r="K690" s="125"/>
      <c r="L690" s="125"/>
    </row>
    <row r="691" spans="2:12">
      <c r="B691" s="149"/>
      <c r="C691" s="149"/>
      <c r="D691" s="149"/>
      <c r="E691" s="125"/>
      <c r="F691" s="125"/>
      <c r="G691" s="125"/>
      <c r="H691" s="149"/>
      <c r="I691" s="149"/>
      <c r="J691" s="125"/>
      <c r="K691" s="125"/>
      <c r="L691" s="125"/>
    </row>
    <row r="692" spans="2:12">
      <c r="B692" s="149"/>
      <c r="C692" s="149"/>
      <c r="D692" s="149"/>
      <c r="E692" s="125"/>
      <c r="F692" s="125"/>
      <c r="G692" s="125"/>
      <c r="H692" s="149"/>
      <c r="I692" s="149"/>
      <c r="J692" s="125"/>
      <c r="K692" s="125"/>
      <c r="L692" s="125"/>
    </row>
    <row r="693" spans="2:12">
      <c r="B693" s="149"/>
      <c r="C693" s="149"/>
      <c r="D693" s="149"/>
      <c r="E693" s="125"/>
      <c r="F693" s="125"/>
      <c r="G693" s="125"/>
      <c r="H693" s="149"/>
      <c r="I693" s="149"/>
      <c r="J693" s="125"/>
      <c r="K693" s="125"/>
      <c r="L693" s="125"/>
    </row>
    <row r="694" spans="2:12">
      <c r="B694" s="149"/>
      <c r="C694" s="149"/>
      <c r="D694" s="149"/>
      <c r="E694" s="125"/>
      <c r="F694" s="125"/>
      <c r="G694" s="125"/>
      <c r="H694" s="149"/>
      <c r="I694" s="149"/>
      <c r="J694" s="125"/>
      <c r="K694" s="125"/>
      <c r="L694" s="125"/>
    </row>
    <row r="695" spans="2:12">
      <c r="B695" s="149"/>
      <c r="C695" s="149"/>
      <c r="D695" s="149"/>
      <c r="E695" s="125"/>
      <c r="F695" s="125"/>
      <c r="G695" s="125"/>
      <c r="H695" s="149"/>
      <c r="I695" s="149"/>
      <c r="J695" s="125"/>
      <c r="K695" s="125"/>
      <c r="L695" s="125"/>
    </row>
    <row r="696" spans="2:12"/>
    <row r="697" spans="2:12"/>
    <row r="698" spans="2:12"/>
    <row r="699" spans="2:12"/>
    <row r="700" spans="2:12"/>
    <row r="701" spans="2:12"/>
    <row r="702" spans="2:12"/>
    <row r="703" spans="2:12"/>
    <row r="704" spans="2:12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  <row r="1048573"/>
    <row r="1048574"/>
    <row r="1048575"/>
    <row r="1048576"/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0000"/>
  </sheetPr>
  <dimension ref="A1:AB700"/>
  <sheetViews>
    <sheetView workbookViewId="0">
      <selection activeCell="F23" sqref="F23"/>
    </sheetView>
  </sheetViews>
  <sheetFormatPr defaultRowHeight="12.75"/>
  <cols>
    <col min="1" max="1" width="9.140625" style="92"/>
    <col min="2" max="2" width="7.7109375" style="302" customWidth="1"/>
    <col min="3" max="3" width="6.140625" style="46" customWidth="1"/>
    <col min="4" max="4" width="9.140625" style="35"/>
    <col min="5" max="5" width="4.42578125" style="92" customWidth="1"/>
    <col min="6" max="6" width="15.7109375" style="35" bestFit="1" customWidth="1"/>
    <col min="7" max="7" width="13.42578125" style="35" bestFit="1" customWidth="1"/>
    <col min="8" max="8" width="13.5703125" style="35" customWidth="1"/>
    <col min="9" max="9" width="5.5703125" style="302" customWidth="1"/>
    <col min="10" max="12" width="9.140625" style="35"/>
    <col min="13" max="14" width="9.140625" style="92"/>
    <col min="15" max="15" width="15.7109375" style="92" customWidth="1"/>
    <col min="16" max="16" width="12" style="92" customWidth="1"/>
    <col min="17" max="28" width="9.140625" style="92"/>
    <col min="29" max="261" width="9.140625" style="35"/>
    <col min="262" max="262" width="15.7109375" style="35" bestFit="1" customWidth="1"/>
    <col min="263" max="263" width="12.5703125" style="35" bestFit="1" customWidth="1"/>
    <col min="264" max="264" width="12.42578125" style="35" bestFit="1" customWidth="1"/>
    <col min="265" max="517" width="9.140625" style="35"/>
    <col min="518" max="518" width="15.7109375" style="35" bestFit="1" customWidth="1"/>
    <col min="519" max="519" width="12.5703125" style="35" bestFit="1" customWidth="1"/>
    <col min="520" max="520" width="12.42578125" style="35" bestFit="1" customWidth="1"/>
    <col min="521" max="773" width="9.140625" style="35"/>
    <col min="774" max="774" width="15.7109375" style="35" bestFit="1" customWidth="1"/>
    <col min="775" max="775" width="12.5703125" style="35" bestFit="1" customWidth="1"/>
    <col min="776" max="776" width="12.42578125" style="35" bestFit="1" customWidth="1"/>
    <col min="777" max="1029" width="9.140625" style="35"/>
    <col min="1030" max="1030" width="15.7109375" style="35" bestFit="1" customWidth="1"/>
    <col min="1031" max="1031" width="12.5703125" style="35" bestFit="1" customWidth="1"/>
    <col min="1032" max="1032" width="12.42578125" style="35" bestFit="1" customWidth="1"/>
    <col min="1033" max="1285" width="9.140625" style="35"/>
    <col min="1286" max="1286" width="15.7109375" style="35" bestFit="1" customWidth="1"/>
    <col min="1287" max="1287" width="12.5703125" style="35" bestFit="1" customWidth="1"/>
    <col min="1288" max="1288" width="12.42578125" style="35" bestFit="1" customWidth="1"/>
    <col min="1289" max="1541" width="9.140625" style="35"/>
    <col min="1542" max="1542" width="15.7109375" style="35" bestFit="1" customWidth="1"/>
    <col min="1543" max="1543" width="12.5703125" style="35" bestFit="1" customWidth="1"/>
    <col min="1544" max="1544" width="12.42578125" style="35" bestFit="1" customWidth="1"/>
    <col min="1545" max="1797" width="9.140625" style="35"/>
    <col min="1798" max="1798" width="15.7109375" style="35" bestFit="1" customWidth="1"/>
    <col min="1799" max="1799" width="12.5703125" style="35" bestFit="1" customWidth="1"/>
    <col min="1800" max="1800" width="12.42578125" style="35" bestFit="1" customWidth="1"/>
    <col min="1801" max="2053" width="9.140625" style="35"/>
    <col min="2054" max="2054" width="15.7109375" style="35" bestFit="1" customWidth="1"/>
    <col min="2055" max="2055" width="12.5703125" style="35" bestFit="1" customWidth="1"/>
    <col min="2056" max="2056" width="12.42578125" style="35" bestFit="1" customWidth="1"/>
    <col min="2057" max="2309" width="9.140625" style="35"/>
    <col min="2310" max="2310" width="15.7109375" style="35" bestFit="1" customWidth="1"/>
    <col min="2311" max="2311" width="12.5703125" style="35" bestFit="1" customWidth="1"/>
    <col min="2312" max="2312" width="12.42578125" style="35" bestFit="1" customWidth="1"/>
    <col min="2313" max="2565" width="9.140625" style="35"/>
    <col min="2566" max="2566" width="15.7109375" style="35" bestFit="1" customWidth="1"/>
    <col min="2567" max="2567" width="12.5703125" style="35" bestFit="1" customWidth="1"/>
    <col min="2568" max="2568" width="12.42578125" style="35" bestFit="1" customWidth="1"/>
    <col min="2569" max="2821" width="9.140625" style="35"/>
    <col min="2822" max="2822" width="15.7109375" style="35" bestFit="1" customWidth="1"/>
    <col min="2823" max="2823" width="12.5703125" style="35" bestFit="1" customWidth="1"/>
    <col min="2824" max="2824" width="12.42578125" style="35" bestFit="1" customWidth="1"/>
    <col min="2825" max="3077" width="9.140625" style="35"/>
    <col min="3078" max="3078" width="15.7109375" style="35" bestFit="1" customWidth="1"/>
    <col min="3079" max="3079" width="12.5703125" style="35" bestFit="1" customWidth="1"/>
    <col min="3080" max="3080" width="12.42578125" style="35" bestFit="1" customWidth="1"/>
    <col min="3081" max="3333" width="9.140625" style="35"/>
    <col min="3334" max="3334" width="15.7109375" style="35" bestFit="1" customWidth="1"/>
    <col min="3335" max="3335" width="12.5703125" style="35" bestFit="1" customWidth="1"/>
    <col min="3336" max="3336" width="12.42578125" style="35" bestFit="1" customWidth="1"/>
    <col min="3337" max="3589" width="9.140625" style="35"/>
    <col min="3590" max="3590" width="15.7109375" style="35" bestFit="1" customWidth="1"/>
    <col min="3591" max="3591" width="12.5703125" style="35" bestFit="1" customWidth="1"/>
    <col min="3592" max="3592" width="12.42578125" style="35" bestFit="1" customWidth="1"/>
    <col min="3593" max="3845" width="9.140625" style="35"/>
    <col min="3846" max="3846" width="15.7109375" style="35" bestFit="1" customWidth="1"/>
    <col min="3847" max="3847" width="12.5703125" style="35" bestFit="1" customWidth="1"/>
    <col min="3848" max="3848" width="12.42578125" style="35" bestFit="1" customWidth="1"/>
    <col min="3849" max="4101" width="9.140625" style="35"/>
    <col min="4102" max="4102" width="15.7109375" style="35" bestFit="1" customWidth="1"/>
    <col min="4103" max="4103" width="12.5703125" style="35" bestFit="1" customWidth="1"/>
    <col min="4104" max="4104" width="12.42578125" style="35" bestFit="1" customWidth="1"/>
    <col min="4105" max="4357" width="9.140625" style="35"/>
    <col min="4358" max="4358" width="15.7109375" style="35" bestFit="1" customWidth="1"/>
    <col min="4359" max="4359" width="12.5703125" style="35" bestFit="1" customWidth="1"/>
    <col min="4360" max="4360" width="12.42578125" style="35" bestFit="1" customWidth="1"/>
    <col min="4361" max="4613" width="9.140625" style="35"/>
    <col min="4614" max="4614" width="15.7109375" style="35" bestFit="1" customWidth="1"/>
    <col min="4615" max="4615" width="12.5703125" style="35" bestFit="1" customWidth="1"/>
    <col min="4616" max="4616" width="12.42578125" style="35" bestFit="1" customWidth="1"/>
    <col min="4617" max="4869" width="9.140625" style="35"/>
    <col min="4870" max="4870" width="15.7109375" style="35" bestFit="1" customWidth="1"/>
    <col min="4871" max="4871" width="12.5703125" style="35" bestFit="1" customWidth="1"/>
    <col min="4872" max="4872" width="12.42578125" style="35" bestFit="1" customWidth="1"/>
    <col min="4873" max="5125" width="9.140625" style="35"/>
    <col min="5126" max="5126" width="15.7109375" style="35" bestFit="1" customWidth="1"/>
    <col min="5127" max="5127" width="12.5703125" style="35" bestFit="1" customWidth="1"/>
    <col min="5128" max="5128" width="12.42578125" style="35" bestFit="1" customWidth="1"/>
    <col min="5129" max="5381" width="9.140625" style="35"/>
    <col min="5382" max="5382" width="15.7109375" style="35" bestFit="1" customWidth="1"/>
    <col min="5383" max="5383" width="12.5703125" style="35" bestFit="1" customWidth="1"/>
    <col min="5384" max="5384" width="12.42578125" style="35" bestFit="1" customWidth="1"/>
    <col min="5385" max="5637" width="9.140625" style="35"/>
    <col min="5638" max="5638" width="15.7109375" style="35" bestFit="1" customWidth="1"/>
    <col min="5639" max="5639" width="12.5703125" style="35" bestFit="1" customWidth="1"/>
    <col min="5640" max="5640" width="12.42578125" style="35" bestFit="1" customWidth="1"/>
    <col min="5641" max="5893" width="9.140625" style="35"/>
    <col min="5894" max="5894" width="15.7109375" style="35" bestFit="1" customWidth="1"/>
    <col min="5895" max="5895" width="12.5703125" style="35" bestFit="1" customWidth="1"/>
    <col min="5896" max="5896" width="12.42578125" style="35" bestFit="1" customWidth="1"/>
    <col min="5897" max="6149" width="9.140625" style="35"/>
    <col min="6150" max="6150" width="15.7109375" style="35" bestFit="1" customWidth="1"/>
    <col min="6151" max="6151" width="12.5703125" style="35" bestFit="1" customWidth="1"/>
    <col min="6152" max="6152" width="12.42578125" style="35" bestFit="1" customWidth="1"/>
    <col min="6153" max="6405" width="9.140625" style="35"/>
    <col min="6406" max="6406" width="15.7109375" style="35" bestFit="1" customWidth="1"/>
    <col min="6407" max="6407" width="12.5703125" style="35" bestFit="1" customWidth="1"/>
    <col min="6408" max="6408" width="12.42578125" style="35" bestFit="1" customWidth="1"/>
    <col min="6409" max="6661" width="9.140625" style="35"/>
    <col min="6662" max="6662" width="15.7109375" style="35" bestFit="1" customWidth="1"/>
    <col min="6663" max="6663" width="12.5703125" style="35" bestFit="1" customWidth="1"/>
    <col min="6664" max="6664" width="12.42578125" style="35" bestFit="1" customWidth="1"/>
    <col min="6665" max="6917" width="9.140625" style="35"/>
    <col min="6918" max="6918" width="15.7109375" style="35" bestFit="1" customWidth="1"/>
    <col min="6919" max="6919" width="12.5703125" style="35" bestFit="1" customWidth="1"/>
    <col min="6920" max="6920" width="12.42578125" style="35" bestFit="1" customWidth="1"/>
    <col min="6921" max="7173" width="9.140625" style="35"/>
    <col min="7174" max="7174" width="15.7109375" style="35" bestFit="1" customWidth="1"/>
    <col min="7175" max="7175" width="12.5703125" style="35" bestFit="1" customWidth="1"/>
    <col min="7176" max="7176" width="12.42578125" style="35" bestFit="1" customWidth="1"/>
    <col min="7177" max="7429" width="9.140625" style="35"/>
    <col min="7430" max="7430" width="15.7109375" style="35" bestFit="1" customWidth="1"/>
    <col min="7431" max="7431" width="12.5703125" style="35" bestFit="1" customWidth="1"/>
    <col min="7432" max="7432" width="12.42578125" style="35" bestFit="1" customWidth="1"/>
    <col min="7433" max="7685" width="9.140625" style="35"/>
    <col min="7686" max="7686" width="15.7109375" style="35" bestFit="1" customWidth="1"/>
    <col min="7687" max="7687" width="12.5703125" style="35" bestFit="1" customWidth="1"/>
    <col min="7688" max="7688" width="12.42578125" style="35" bestFit="1" customWidth="1"/>
    <col min="7689" max="7941" width="9.140625" style="35"/>
    <col min="7942" max="7942" width="15.7109375" style="35" bestFit="1" customWidth="1"/>
    <col min="7943" max="7943" width="12.5703125" style="35" bestFit="1" customWidth="1"/>
    <col min="7944" max="7944" width="12.42578125" style="35" bestFit="1" customWidth="1"/>
    <col min="7945" max="8197" width="9.140625" style="35"/>
    <col min="8198" max="8198" width="15.7109375" style="35" bestFit="1" customWidth="1"/>
    <col min="8199" max="8199" width="12.5703125" style="35" bestFit="1" customWidth="1"/>
    <col min="8200" max="8200" width="12.42578125" style="35" bestFit="1" customWidth="1"/>
    <col min="8201" max="8453" width="9.140625" style="35"/>
    <col min="8454" max="8454" width="15.7109375" style="35" bestFit="1" customWidth="1"/>
    <col min="8455" max="8455" width="12.5703125" style="35" bestFit="1" customWidth="1"/>
    <col min="8456" max="8456" width="12.42578125" style="35" bestFit="1" customWidth="1"/>
    <col min="8457" max="8709" width="9.140625" style="35"/>
    <col min="8710" max="8710" width="15.7109375" style="35" bestFit="1" customWidth="1"/>
    <col min="8711" max="8711" width="12.5703125" style="35" bestFit="1" customWidth="1"/>
    <col min="8712" max="8712" width="12.42578125" style="35" bestFit="1" customWidth="1"/>
    <col min="8713" max="8965" width="9.140625" style="35"/>
    <col min="8966" max="8966" width="15.7109375" style="35" bestFit="1" customWidth="1"/>
    <col min="8967" max="8967" width="12.5703125" style="35" bestFit="1" customWidth="1"/>
    <col min="8968" max="8968" width="12.42578125" style="35" bestFit="1" customWidth="1"/>
    <col min="8969" max="9221" width="9.140625" style="35"/>
    <col min="9222" max="9222" width="15.7109375" style="35" bestFit="1" customWidth="1"/>
    <col min="9223" max="9223" width="12.5703125" style="35" bestFit="1" customWidth="1"/>
    <col min="9224" max="9224" width="12.42578125" style="35" bestFit="1" customWidth="1"/>
    <col min="9225" max="9477" width="9.140625" style="35"/>
    <col min="9478" max="9478" width="15.7109375" style="35" bestFit="1" customWidth="1"/>
    <col min="9479" max="9479" width="12.5703125" style="35" bestFit="1" customWidth="1"/>
    <col min="9480" max="9480" width="12.42578125" style="35" bestFit="1" customWidth="1"/>
    <col min="9481" max="9733" width="9.140625" style="35"/>
    <col min="9734" max="9734" width="15.7109375" style="35" bestFit="1" customWidth="1"/>
    <col min="9735" max="9735" width="12.5703125" style="35" bestFit="1" customWidth="1"/>
    <col min="9736" max="9736" width="12.42578125" style="35" bestFit="1" customWidth="1"/>
    <col min="9737" max="9989" width="9.140625" style="35"/>
    <col min="9990" max="9990" width="15.7109375" style="35" bestFit="1" customWidth="1"/>
    <col min="9991" max="9991" width="12.5703125" style="35" bestFit="1" customWidth="1"/>
    <col min="9992" max="9992" width="12.42578125" style="35" bestFit="1" customWidth="1"/>
    <col min="9993" max="10245" width="9.140625" style="35"/>
    <col min="10246" max="10246" width="15.7109375" style="35" bestFit="1" customWidth="1"/>
    <col min="10247" max="10247" width="12.5703125" style="35" bestFit="1" customWidth="1"/>
    <col min="10248" max="10248" width="12.42578125" style="35" bestFit="1" customWidth="1"/>
    <col min="10249" max="10501" width="9.140625" style="35"/>
    <col min="10502" max="10502" width="15.7109375" style="35" bestFit="1" customWidth="1"/>
    <col min="10503" max="10503" width="12.5703125" style="35" bestFit="1" customWidth="1"/>
    <col min="10504" max="10504" width="12.42578125" style="35" bestFit="1" customWidth="1"/>
    <col min="10505" max="10757" width="9.140625" style="35"/>
    <col min="10758" max="10758" width="15.7109375" style="35" bestFit="1" customWidth="1"/>
    <col min="10759" max="10759" width="12.5703125" style="35" bestFit="1" customWidth="1"/>
    <col min="10760" max="10760" width="12.42578125" style="35" bestFit="1" customWidth="1"/>
    <col min="10761" max="11013" width="9.140625" style="35"/>
    <col min="11014" max="11014" width="15.7109375" style="35" bestFit="1" customWidth="1"/>
    <col min="11015" max="11015" width="12.5703125" style="35" bestFit="1" customWidth="1"/>
    <col min="11016" max="11016" width="12.42578125" style="35" bestFit="1" customWidth="1"/>
    <col min="11017" max="11269" width="9.140625" style="35"/>
    <col min="11270" max="11270" width="15.7109375" style="35" bestFit="1" customWidth="1"/>
    <col min="11271" max="11271" width="12.5703125" style="35" bestFit="1" customWidth="1"/>
    <col min="11272" max="11272" width="12.42578125" style="35" bestFit="1" customWidth="1"/>
    <col min="11273" max="11525" width="9.140625" style="35"/>
    <col min="11526" max="11526" width="15.7109375" style="35" bestFit="1" customWidth="1"/>
    <col min="11527" max="11527" width="12.5703125" style="35" bestFit="1" customWidth="1"/>
    <col min="11528" max="11528" width="12.42578125" style="35" bestFit="1" customWidth="1"/>
    <col min="11529" max="11781" width="9.140625" style="35"/>
    <col min="11782" max="11782" width="15.7109375" style="35" bestFit="1" customWidth="1"/>
    <col min="11783" max="11783" width="12.5703125" style="35" bestFit="1" customWidth="1"/>
    <col min="11784" max="11784" width="12.42578125" style="35" bestFit="1" customWidth="1"/>
    <col min="11785" max="12037" width="9.140625" style="35"/>
    <col min="12038" max="12038" width="15.7109375" style="35" bestFit="1" customWidth="1"/>
    <col min="12039" max="12039" width="12.5703125" style="35" bestFit="1" customWidth="1"/>
    <col min="12040" max="12040" width="12.42578125" style="35" bestFit="1" customWidth="1"/>
    <col min="12041" max="12293" width="9.140625" style="35"/>
    <col min="12294" max="12294" width="15.7109375" style="35" bestFit="1" customWidth="1"/>
    <col min="12295" max="12295" width="12.5703125" style="35" bestFit="1" customWidth="1"/>
    <col min="12296" max="12296" width="12.42578125" style="35" bestFit="1" customWidth="1"/>
    <col min="12297" max="12549" width="9.140625" style="35"/>
    <col min="12550" max="12550" width="15.7109375" style="35" bestFit="1" customWidth="1"/>
    <col min="12551" max="12551" width="12.5703125" style="35" bestFit="1" customWidth="1"/>
    <col min="12552" max="12552" width="12.42578125" style="35" bestFit="1" customWidth="1"/>
    <col min="12553" max="12805" width="9.140625" style="35"/>
    <col min="12806" max="12806" width="15.7109375" style="35" bestFit="1" customWidth="1"/>
    <col min="12807" max="12807" width="12.5703125" style="35" bestFit="1" customWidth="1"/>
    <col min="12808" max="12808" width="12.42578125" style="35" bestFit="1" customWidth="1"/>
    <col min="12809" max="13061" width="9.140625" style="35"/>
    <col min="13062" max="13062" width="15.7109375" style="35" bestFit="1" customWidth="1"/>
    <col min="13063" max="13063" width="12.5703125" style="35" bestFit="1" customWidth="1"/>
    <col min="13064" max="13064" width="12.42578125" style="35" bestFit="1" customWidth="1"/>
    <col min="13065" max="13317" width="9.140625" style="35"/>
    <col min="13318" max="13318" width="15.7109375" style="35" bestFit="1" customWidth="1"/>
    <col min="13319" max="13319" width="12.5703125" style="35" bestFit="1" customWidth="1"/>
    <col min="13320" max="13320" width="12.42578125" style="35" bestFit="1" customWidth="1"/>
    <col min="13321" max="13573" width="9.140625" style="35"/>
    <col min="13574" max="13574" width="15.7109375" style="35" bestFit="1" customWidth="1"/>
    <col min="13575" max="13575" width="12.5703125" style="35" bestFit="1" customWidth="1"/>
    <col min="13576" max="13576" width="12.42578125" style="35" bestFit="1" customWidth="1"/>
    <col min="13577" max="13829" width="9.140625" style="35"/>
    <col min="13830" max="13830" width="15.7109375" style="35" bestFit="1" customWidth="1"/>
    <col min="13831" max="13831" width="12.5703125" style="35" bestFit="1" customWidth="1"/>
    <col min="13832" max="13832" width="12.42578125" style="35" bestFit="1" customWidth="1"/>
    <col min="13833" max="14085" width="9.140625" style="35"/>
    <col min="14086" max="14086" width="15.7109375" style="35" bestFit="1" customWidth="1"/>
    <col min="14087" max="14087" width="12.5703125" style="35" bestFit="1" customWidth="1"/>
    <col min="14088" max="14088" width="12.42578125" style="35" bestFit="1" customWidth="1"/>
    <col min="14089" max="14341" width="9.140625" style="35"/>
    <col min="14342" max="14342" width="15.7109375" style="35" bestFit="1" customWidth="1"/>
    <col min="14343" max="14343" width="12.5703125" style="35" bestFit="1" customWidth="1"/>
    <col min="14344" max="14344" width="12.42578125" style="35" bestFit="1" customWidth="1"/>
    <col min="14345" max="14597" width="9.140625" style="35"/>
    <col min="14598" max="14598" width="15.7109375" style="35" bestFit="1" customWidth="1"/>
    <col min="14599" max="14599" width="12.5703125" style="35" bestFit="1" customWidth="1"/>
    <col min="14600" max="14600" width="12.42578125" style="35" bestFit="1" customWidth="1"/>
    <col min="14601" max="14853" width="9.140625" style="35"/>
    <col min="14854" max="14854" width="15.7109375" style="35" bestFit="1" customWidth="1"/>
    <col min="14855" max="14855" width="12.5703125" style="35" bestFit="1" customWidth="1"/>
    <col min="14856" max="14856" width="12.42578125" style="35" bestFit="1" customWidth="1"/>
    <col min="14857" max="15109" width="9.140625" style="35"/>
    <col min="15110" max="15110" width="15.7109375" style="35" bestFit="1" customWidth="1"/>
    <col min="15111" max="15111" width="12.5703125" style="35" bestFit="1" customWidth="1"/>
    <col min="15112" max="15112" width="12.42578125" style="35" bestFit="1" customWidth="1"/>
    <col min="15113" max="15365" width="9.140625" style="35"/>
    <col min="15366" max="15366" width="15.7109375" style="35" bestFit="1" customWidth="1"/>
    <col min="15367" max="15367" width="12.5703125" style="35" bestFit="1" customWidth="1"/>
    <col min="15368" max="15368" width="12.42578125" style="35" bestFit="1" customWidth="1"/>
    <col min="15369" max="15621" width="9.140625" style="35"/>
    <col min="15622" max="15622" width="15.7109375" style="35" bestFit="1" customWidth="1"/>
    <col min="15623" max="15623" width="12.5703125" style="35" bestFit="1" customWidth="1"/>
    <col min="15624" max="15624" width="12.42578125" style="35" bestFit="1" customWidth="1"/>
    <col min="15625" max="15877" width="9.140625" style="35"/>
    <col min="15878" max="15878" width="15.7109375" style="35" bestFit="1" customWidth="1"/>
    <col min="15879" max="15879" width="12.5703125" style="35" bestFit="1" customWidth="1"/>
    <col min="15880" max="15880" width="12.42578125" style="35" bestFit="1" customWidth="1"/>
    <col min="15881" max="16133" width="9.140625" style="35"/>
    <col min="16134" max="16134" width="15.7109375" style="35" bestFit="1" customWidth="1"/>
    <col min="16135" max="16135" width="12.5703125" style="35" bestFit="1" customWidth="1"/>
    <col min="16136" max="16136" width="12.42578125" style="35" bestFit="1" customWidth="1"/>
    <col min="16137" max="16384" width="9.140625" style="35"/>
  </cols>
  <sheetData>
    <row r="1" spans="2:12" ht="13.5" thickBot="1">
      <c r="B1" s="396" t="s">
        <v>520</v>
      </c>
      <c r="C1" s="397" t="s">
        <v>16</v>
      </c>
      <c r="D1" s="398" t="s">
        <v>716</v>
      </c>
      <c r="F1" s="97"/>
      <c r="G1" s="408" t="s">
        <v>521</v>
      </c>
      <c r="H1" s="409" t="s">
        <v>522</v>
      </c>
      <c r="I1" s="98"/>
      <c r="J1" s="92"/>
      <c r="K1" s="92"/>
      <c r="L1" s="92"/>
    </row>
    <row r="2" spans="2:12">
      <c r="B2" s="399">
        <v>1</v>
      </c>
      <c r="C2" s="400">
        <f>'Plot (1)'!X12</f>
        <v>0</v>
      </c>
      <c r="D2" s="401">
        <f>C2^2</f>
        <v>0</v>
      </c>
      <c r="F2" s="406" t="s">
        <v>523</v>
      </c>
      <c r="G2" s="400">
        <f>COUNTIF(C2:C291,"&gt;0")</f>
        <v>0</v>
      </c>
      <c r="H2" s="407">
        <v>10</v>
      </c>
      <c r="I2" s="98"/>
      <c r="J2" s="92"/>
      <c r="K2" s="92"/>
      <c r="L2" s="92"/>
    </row>
    <row r="3" spans="2:12">
      <c r="B3" s="402">
        <v>1</v>
      </c>
      <c r="C3" s="37">
        <f>'Plot (1)'!X13</f>
        <v>0</v>
      </c>
      <c r="D3" s="403">
        <f t="shared" ref="D3:D234" si="0">C3^2</f>
        <v>0</v>
      </c>
      <c r="F3" s="36" t="s">
        <v>524</v>
      </c>
      <c r="G3" s="39">
        <f>SUM(D2:D282)</f>
        <v>0</v>
      </c>
      <c r="H3" s="38">
        <f>SUM(H8:H17)</f>
        <v>0</v>
      </c>
      <c r="I3" s="98"/>
      <c r="J3" s="92"/>
      <c r="K3" s="92"/>
      <c r="L3" s="103"/>
    </row>
    <row r="4" spans="2:12">
      <c r="B4" s="402">
        <v>1</v>
      </c>
      <c r="C4" s="37">
        <f>'Plot (1)'!X14</f>
        <v>0</v>
      </c>
      <c r="D4" s="403">
        <f t="shared" si="0"/>
        <v>0</v>
      </c>
      <c r="F4" s="36" t="s">
        <v>525</v>
      </c>
      <c r="G4" s="40" t="e">
        <f>G3/G2</f>
        <v>#DIV/0!</v>
      </c>
      <c r="H4" s="41">
        <f>H3/H2</f>
        <v>0</v>
      </c>
      <c r="I4" s="98"/>
      <c r="J4" s="92"/>
      <c r="K4" s="92"/>
      <c r="L4" s="92"/>
    </row>
    <row r="5" spans="2:12" ht="13.5" thickBot="1">
      <c r="B5" s="402">
        <v>1</v>
      </c>
      <c r="C5" s="37">
        <f>'Plot (1)'!X15</f>
        <v>0</v>
      </c>
      <c r="D5" s="403">
        <f t="shared" si="0"/>
        <v>0</v>
      </c>
      <c r="F5" s="42" t="s">
        <v>526</v>
      </c>
      <c r="G5" s="43" t="e">
        <f>SQRT(G4)</f>
        <v>#DIV/0!</v>
      </c>
      <c r="H5" s="44">
        <f>SQRT(H4)</f>
        <v>0</v>
      </c>
      <c r="I5" s="98"/>
      <c r="J5" s="92"/>
      <c r="K5" s="92"/>
      <c r="L5" s="92"/>
    </row>
    <row r="6" spans="2:12" ht="13.5" thickBot="1">
      <c r="B6" s="402">
        <v>1</v>
      </c>
      <c r="C6" s="37">
        <f>'Plot (1)'!X16</f>
        <v>0</v>
      </c>
      <c r="D6" s="403">
        <f t="shared" si="0"/>
        <v>0</v>
      </c>
      <c r="F6" s="92"/>
      <c r="G6" s="92"/>
      <c r="H6" s="92"/>
      <c r="I6" s="98"/>
      <c r="J6" s="92"/>
      <c r="K6" s="92"/>
      <c r="L6" s="92"/>
    </row>
    <row r="7" spans="2:12" ht="13.5" thickBot="1">
      <c r="B7" s="402">
        <v>1</v>
      </c>
      <c r="C7" s="37">
        <f>'Plot (1)'!X17</f>
        <v>0</v>
      </c>
      <c r="D7" s="403">
        <f t="shared" si="0"/>
        <v>0</v>
      </c>
      <c r="F7" s="45" t="s">
        <v>709</v>
      </c>
      <c r="G7" s="45" t="s">
        <v>527</v>
      </c>
      <c r="H7" s="45" t="s">
        <v>717</v>
      </c>
      <c r="I7" s="98"/>
      <c r="J7" s="92"/>
      <c r="K7" s="92"/>
      <c r="L7" s="92"/>
    </row>
    <row r="8" spans="2:12">
      <c r="B8" s="402">
        <v>1</v>
      </c>
      <c r="C8" s="37">
        <f>'Plot (1)'!X18</f>
        <v>0</v>
      </c>
      <c r="D8" s="403">
        <f t="shared" si="0"/>
        <v>0</v>
      </c>
      <c r="F8" s="298">
        <v>1</v>
      </c>
      <c r="G8" s="303">
        <f>MAX(C2:C30)</f>
        <v>0</v>
      </c>
      <c r="H8" s="304">
        <f>G8^2</f>
        <v>0</v>
      </c>
      <c r="I8" s="98"/>
      <c r="J8" s="92"/>
      <c r="K8" s="92"/>
      <c r="L8" s="92"/>
    </row>
    <row r="9" spans="2:12">
      <c r="B9" s="402">
        <v>1</v>
      </c>
      <c r="C9" s="37">
        <f>'Plot (1)'!X19</f>
        <v>0</v>
      </c>
      <c r="D9" s="403">
        <f t="shared" si="0"/>
        <v>0</v>
      </c>
      <c r="F9" s="299">
        <v>2</v>
      </c>
      <c r="G9" s="305">
        <f>MAX(C31:C59)</f>
        <v>0</v>
      </c>
      <c r="H9" s="306">
        <f t="shared" ref="H9:H17" si="1">G9^2</f>
        <v>0</v>
      </c>
      <c r="I9" s="98"/>
      <c r="J9" s="92"/>
      <c r="K9" s="92"/>
      <c r="L9" s="92"/>
    </row>
    <row r="10" spans="2:12">
      <c r="B10" s="402">
        <v>1</v>
      </c>
      <c r="C10" s="37">
        <f>'Plot (1)'!X20</f>
        <v>0</v>
      </c>
      <c r="D10" s="403">
        <f t="shared" ref="D10:D21" si="2">C10^2</f>
        <v>0</v>
      </c>
      <c r="F10" s="299">
        <v>3</v>
      </c>
      <c r="G10" s="305">
        <f>MAX(C60:C88)</f>
        <v>0</v>
      </c>
      <c r="H10" s="306">
        <f t="shared" si="1"/>
        <v>0</v>
      </c>
      <c r="I10" s="98"/>
      <c r="J10" s="92"/>
      <c r="K10" s="92"/>
      <c r="L10" s="92"/>
    </row>
    <row r="11" spans="2:12">
      <c r="B11" s="402">
        <v>1</v>
      </c>
      <c r="C11" s="37">
        <f>'Plot (1)'!X21</f>
        <v>0</v>
      </c>
      <c r="D11" s="403">
        <f t="shared" si="2"/>
        <v>0</v>
      </c>
      <c r="F11" s="299">
        <v>4</v>
      </c>
      <c r="G11" s="305">
        <f>MAX(C89:C117)</f>
        <v>0</v>
      </c>
      <c r="H11" s="306">
        <f t="shared" si="1"/>
        <v>0</v>
      </c>
      <c r="I11" s="98"/>
      <c r="J11" s="92"/>
      <c r="K11" s="92"/>
      <c r="L11" s="92"/>
    </row>
    <row r="12" spans="2:12">
      <c r="B12" s="402">
        <v>1</v>
      </c>
      <c r="C12" s="37">
        <f>'Plot (1)'!X22</f>
        <v>0</v>
      </c>
      <c r="D12" s="403">
        <f t="shared" si="2"/>
        <v>0</v>
      </c>
      <c r="F12" s="299">
        <v>5</v>
      </c>
      <c r="G12" s="305">
        <f>MAX(C118:C146)</f>
        <v>0</v>
      </c>
      <c r="H12" s="306">
        <f t="shared" si="1"/>
        <v>0</v>
      </c>
      <c r="I12" s="98"/>
      <c r="J12" s="92"/>
      <c r="K12" s="92"/>
      <c r="L12" s="92"/>
    </row>
    <row r="13" spans="2:12">
      <c r="B13" s="402">
        <v>1</v>
      </c>
      <c r="C13" s="37">
        <f>'Plot (1)'!X23</f>
        <v>0</v>
      </c>
      <c r="D13" s="403">
        <f t="shared" si="2"/>
        <v>0</v>
      </c>
      <c r="F13" s="299">
        <v>6</v>
      </c>
      <c r="G13" s="305">
        <f>MAX(C147:C175)</f>
        <v>0</v>
      </c>
      <c r="H13" s="306">
        <f t="shared" si="1"/>
        <v>0</v>
      </c>
      <c r="I13" s="98"/>
      <c r="J13" s="92"/>
      <c r="K13" s="92"/>
      <c r="L13" s="92"/>
    </row>
    <row r="14" spans="2:12">
      <c r="B14" s="402">
        <v>1</v>
      </c>
      <c r="C14" s="37">
        <f>'Plot (1)'!X24</f>
        <v>0</v>
      </c>
      <c r="D14" s="403">
        <f t="shared" si="2"/>
        <v>0</v>
      </c>
      <c r="F14" s="299">
        <v>7</v>
      </c>
      <c r="G14" s="305">
        <f>MAX(C176:C204)</f>
        <v>0</v>
      </c>
      <c r="H14" s="306">
        <f t="shared" si="1"/>
        <v>0</v>
      </c>
      <c r="I14" s="98"/>
      <c r="J14" s="92"/>
      <c r="K14" s="92"/>
      <c r="L14" s="92"/>
    </row>
    <row r="15" spans="2:12">
      <c r="B15" s="402">
        <v>1</v>
      </c>
      <c r="C15" s="37">
        <f>'Plot (1)'!X25</f>
        <v>0</v>
      </c>
      <c r="D15" s="403">
        <f t="shared" si="2"/>
        <v>0</v>
      </c>
      <c r="F15" s="299">
        <v>8</v>
      </c>
      <c r="G15" s="305">
        <f>MAX(C205:C233)</f>
        <v>0</v>
      </c>
      <c r="H15" s="306">
        <f t="shared" si="1"/>
        <v>0</v>
      </c>
      <c r="I15" s="98"/>
      <c r="J15" s="92"/>
      <c r="K15" s="92"/>
      <c r="L15" s="92"/>
    </row>
    <row r="16" spans="2:12">
      <c r="B16" s="402">
        <v>1</v>
      </c>
      <c r="C16" s="37">
        <f>'Plot (1)'!X26</f>
        <v>0</v>
      </c>
      <c r="D16" s="403">
        <f t="shared" si="2"/>
        <v>0</v>
      </c>
      <c r="F16" s="299">
        <v>9</v>
      </c>
      <c r="G16" s="305">
        <f>MAX(C234:C262)</f>
        <v>0</v>
      </c>
      <c r="H16" s="306">
        <f t="shared" si="1"/>
        <v>0</v>
      </c>
      <c r="I16" s="98"/>
      <c r="J16" s="92"/>
      <c r="K16" s="92"/>
      <c r="L16" s="92"/>
    </row>
    <row r="17" spans="2:15" ht="13.5" thickBot="1">
      <c r="B17" s="402">
        <v>1</v>
      </c>
      <c r="C17" s="37">
        <f>'Plot (1)'!X27</f>
        <v>0</v>
      </c>
      <c r="D17" s="403">
        <f t="shared" si="2"/>
        <v>0</v>
      </c>
      <c r="F17" s="300">
        <v>10</v>
      </c>
      <c r="G17" s="307">
        <f>MAX(C263:C291)</f>
        <v>0</v>
      </c>
      <c r="H17" s="308">
        <f t="shared" si="1"/>
        <v>0</v>
      </c>
      <c r="I17" s="98"/>
      <c r="J17" s="92"/>
      <c r="K17" s="92"/>
      <c r="L17" s="92"/>
    </row>
    <row r="18" spans="2:15">
      <c r="B18" s="402">
        <v>1</v>
      </c>
      <c r="C18" s="37">
        <f>'Plot (1)'!X28</f>
        <v>0</v>
      </c>
      <c r="D18" s="403">
        <f t="shared" si="2"/>
        <v>0</v>
      </c>
      <c r="F18" s="102" t="s">
        <v>710</v>
      </c>
      <c r="G18" s="92"/>
      <c r="H18" s="92"/>
      <c r="I18" s="98"/>
      <c r="J18" s="92"/>
      <c r="K18" s="92"/>
      <c r="L18" s="92"/>
    </row>
    <row r="19" spans="2:15">
      <c r="B19" s="402">
        <v>1</v>
      </c>
      <c r="C19" s="37">
        <f>'Plot (1)'!X29</f>
        <v>0</v>
      </c>
      <c r="D19" s="403">
        <f t="shared" si="2"/>
        <v>0</v>
      </c>
      <c r="F19" s="92"/>
      <c r="G19" s="106"/>
      <c r="H19" s="97"/>
      <c r="I19" s="223"/>
      <c r="J19" s="92"/>
      <c r="K19" s="92"/>
      <c r="L19" s="92"/>
    </row>
    <row r="20" spans="2:15">
      <c r="B20" s="402">
        <v>1</v>
      </c>
      <c r="C20" s="37">
        <f>'Plot (1)'!X30</f>
        <v>0</v>
      </c>
      <c r="D20" s="403">
        <f t="shared" si="2"/>
        <v>0</v>
      </c>
      <c r="F20" s="92"/>
      <c r="G20" s="97"/>
      <c r="H20" s="97"/>
      <c r="I20" s="223"/>
      <c r="J20" s="97"/>
      <c r="K20" s="97"/>
      <c r="L20" s="97"/>
    </row>
    <row r="21" spans="2:15">
      <c r="B21" s="402">
        <v>1</v>
      </c>
      <c r="C21" s="37">
        <f>'Plot (1)'!X31</f>
        <v>0</v>
      </c>
      <c r="D21" s="403">
        <f t="shared" si="2"/>
        <v>0</v>
      </c>
      <c r="F21" s="92"/>
      <c r="G21" s="97"/>
      <c r="H21" s="97"/>
      <c r="I21" s="223"/>
      <c r="J21" s="97"/>
      <c r="K21" s="97"/>
      <c r="L21" s="97"/>
    </row>
    <row r="22" spans="2:15">
      <c r="B22" s="402">
        <v>1</v>
      </c>
      <c r="C22" s="37">
        <f>'Plot (1)'!X32</f>
        <v>0</v>
      </c>
      <c r="D22" s="403">
        <f t="shared" ref="D22:D30" si="3">C22^2</f>
        <v>0</v>
      </c>
      <c r="F22" s="92"/>
      <c r="G22" s="97"/>
      <c r="H22" s="97"/>
      <c r="I22" s="223"/>
      <c r="J22" s="97"/>
      <c r="K22" s="97"/>
      <c r="L22" s="97"/>
    </row>
    <row r="23" spans="2:15">
      <c r="B23" s="402">
        <v>1</v>
      </c>
      <c r="C23" s="37">
        <f>'Plot (1)'!X33</f>
        <v>0</v>
      </c>
      <c r="D23" s="403">
        <f t="shared" si="3"/>
        <v>0</v>
      </c>
      <c r="F23" s="92"/>
      <c r="G23" s="97"/>
      <c r="H23" s="97"/>
      <c r="I23" s="223"/>
      <c r="J23" s="97"/>
      <c r="K23" s="97"/>
      <c r="L23" s="97"/>
    </row>
    <row r="24" spans="2:15" ht="13.5" thickBot="1">
      <c r="B24" s="402">
        <v>1</v>
      </c>
      <c r="C24" s="37">
        <f>'Plot (1)'!X34</f>
        <v>0</v>
      </c>
      <c r="D24" s="403">
        <f t="shared" si="3"/>
        <v>0</v>
      </c>
      <c r="F24" s="92"/>
      <c r="G24" s="97"/>
      <c r="H24" s="97"/>
      <c r="I24" s="223"/>
      <c r="J24" s="97"/>
      <c r="K24" s="97"/>
      <c r="L24" s="97"/>
    </row>
    <row r="25" spans="2:15">
      <c r="B25" s="402">
        <v>1</v>
      </c>
      <c r="C25" s="37">
        <f>'Plot (1)'!X35</f>
        <v>0</v>
      </c>
      <c r="D25" s="403">
        <f t="shared" si="3"/>
        <v>0</v>
      </c>
      <c r="F25" s="92"/>
      <c r="G25" s="312"/>
      <c r="H25" s="313"/>
      <c r="I25" s="314"/>
      <c r="J25" s="313"/>
      <c r="K25" s="313"/>
      <c r="L25" s="313"/>
      <c r="M25" s="313"/>
      <c r="N25" s="313"/>
      <c r="O25" s="315"/>
    </row>
    <row r="26" spans="2:15" ht="15.75">
      <c r="B26" s="402">
        <v>1</v>
      </c>
      <c r="C26" s="37">
        <f>'Plot (1)'!X36</f>
        <v>0</v>
      </c>
      <c r="D26" s="403">
        <f t="shared" si="3"/>
        <v>0</v>
      </c>
      <c r="F26" s="92"/>
      <c r="G26" s="316"/>
      <c r="H26" s="311" t="s">
        <v>721</v>
      </c>
      <c r="I26" s="310"/>
      <c r="J26" s="309"/>
      <c r="K26" s="309"/>
      <c r="L26" s="309"/>
      <c r="M26" s="309"/>
      <c r="N26" s="309"/>
      <c r="O26" s="317"/>
    </row>
    <row r="27" spans="2:15" ht="13.5" thickBot="1">
      <c r="B27" s="402">
        <v>1</v>
      </c>
      <c r="C27" s="37">
        <f>'Plot (1)'!X37</f>
        <v>0</v>
      </c>
      <c r="D27" s="403">
        <f t="shared" si="3"/>
        <v>0</v>
      </c>
      <c r="F27" s="92"/>
      <c r="G27" s="318"/>
      <c r="H27" s="319"/>
      <c r="I27" s="320"/>
      <c r="J27" s="319"/>
      <c r="K27" s="319"/>
      <c r="L27" s="319"/>
      <c r="M27" s="319"/>
      <c r="N27" s="319"/>
      <c r="O27" s="321"/>
    </row>
    <row r="28" spans="2:15">
      <c r="B28" s="402">
        <v>1</v>
      </c>
      <c r="C28" s="37">
        <f>'Plot (1)'!X38</f>
        <v>0</v>
      </c>
      <c r="D28" s="403">
        <f t="shared" si="3"/>
        <v>0</v>
      </c>
      <c r="F28" s="92"/>
      <c r="G28" s="97"/>
      <c r="H28" s="97"/>
      <c r="I28" s="223"/>
      <c r="J28" s="97"/>
      <c r="K28" s="97"/>
      <c r="L28" s="97"/>
    </row>
    <row r="29" spans="2:15">
      <c r="B29" s="402">
        <v>1</v>
      </c>
      <c r="C29" s="37">
        <f>'Plot (1)'!X39</f>
        <v>0</v>
      </c>
      <c r="D29" s="403">
        <f t="shared" si="3"/>
        <v>0</v>
      </c>
      <c r="F29" s="92"/>
      <c r="G29" s="97"/>
      <c r="H29" s="97"/>
      <c r="I29" s="223"/>
      <c r="J29" s="97"/>
      <c r="K29" s="97"/>
      <c r="L29" s="97"/>
    </row>
    <row r="30" spans="2:15">
      <c r="B30" s="404">
        <v>1</v>
      </c>
      <c r="C30" s="84">
        <f>'Plot (1)'!X40</f>
        <v>0</v>
      </c>
      <c r="D30" s="405">
        <f t="shared" si="3"/>
        <v>0</v>
      </c>
      <c r="F30" s="92"/>
      <c r="G30" s="97"/>
      <c r="H30" s="97"/>
      <c r="I30" s="223"/>
      <c r="J30" s="97"/>
      <c r="K30" s="97"/>
      <c r="L30" s="97"/>
    </row>
    <row r="31" spans="2:15">
      <c r="B31" s="402">
        <v>2</v>
      </c>
      <c r="C31" s="37">
        <f>'Plot (2)'!X12</f>
        <v>0</v>
      </c>
      <c r="D31" s="403">
        <f t="shared" si="0"/>
        <v>0</v>
      </c>
      <c r="F31" s="92"/>
      <c r="G31" s="97"/>
      <c r="H31" s="97"/>
      <c r="I31" s="223"/>
      <c r="J31" s="97"/>
      <c r="K31" s="97"/>
      <c r="L31" s="97"/>
    </row>
    <row r="32" spans="2:15">
      <c r="B32" s="402">
        <v>2</v>
      </c>
      <c r="C32" s="37">
        <f>'Plot (2)'!X13</f>
        <v>0</v>
      </c>
      <c r="D32" s="403">
        <f t="shared" si="0"/>
        <v>0</v>
      </c>
      <c r="F32" s="92"/>
      <c r="G32" s="97"/>
      <c r="H32" s="97"/>
      <c r="I32" s="223"/>
      <c r="J32" s="97"/>
      <c r="K32" s="97"/>
      <c r="L32" s="97"/>
    </row>
    <row r="33" spans="2:14">
      <c r="B33" s="402">
        <v>2</v>
      </c>
      <c r="C33" s="37">
        <f>'Plot (2)'!X14</f>
        <v>0</v>
      </c>
      <c r="D33" s="403">
        <f t="shared" si="0"/>
        <v>0</v>
      </c>
      <c r="F33" s="92"/>
      <c r="G33" s="97"/>
      <c r="H33" s="97"/>
      <c r="I33" s="223"/>
      <c r="J33" s="97"/>
      <c r="K33" s="97"/>
      <c r="L33" s="97"/>
    </row>
    <row r="34" spans="2:14">
      <c r="B34" s="402">
        <v>2</v>
      </c>
      <c r="C34" s="37">
        <f>'Plot (2)'!X15</f>
        <v>0</v>
      </c>
      <c r="D34" s="403">
        <f t="shared" si="0"/>
        <v>0</v>
      </c>
      <c r="F34" s="97"/>
      <c r="G34" s="92"/>
      <c r="H34" s="92"/>
      <c r="I34" s="98"/>
      <c r="J34" s="92"/>
      <c r="K34" s="92"/>
      <c r="L34" s="92"/>
    </row>
    <row r="35" spans="2:14">
      <c r="B35" s="402">
        <v>2</v>
      </c>
      <c r="C35" s="37">
        <f>'Plot (2)'!X16</f>
        <v>0</v>
      </c>
      <c r="D35" s="403">
        <f t="shared" si="0"/>
        <v>0</v>
      </c>
      <c r="F35" s="97"/>
      <c r="G35" s="92"/>
      <c r="H35" s="92"/>
      <c r="I35" s="98"/>
      <c r="J35" s="92"/>
      <c r="K35" s="92"/>
      <c r="L35" s="92"/>
    </row>
    <row r="36" spans="2:14">
      <c r="B36" s="402">
        <v>2</v>
      </c>
      <c r="C36" s="37">
        <f>'Plot (2)'!X17</f>
        <v>0</v>
      </c>
      <c r="D36" s="403">
        <f t="shared" si="0"/>
        <v>0</v>
      </c>
      <c r="F36" s="97"/>
      <c r="G36" s="92"/>
      <c r="H36" s="92"/>
      <c r="I36" s="98"/>
      <c r="J36" s="92"/>
      <c r="K36" s="92"/>
      <c r="L36" s="92"/>
    </row>
    <row r="37" spans="2:14">
      <c r="B37" s="402">
        <v>2</v>
      </c>
      <c r="C37" s="37">
        <f>'Plot (2)'!X18</f>
        <v>0</v>
      </c>
      <c r="D37" s="403">
        <f t="shared" si="0"/>
        <v>0</v>
      </c>
      <c r="F37" s="97"/>
      <c r="G37" s="105"/>
      <c r="H37" s="97"/>
      <c r="I37" s="223"/>
      <c r="J37" s="97"/>
      <c r="K37" s="97"/>
      <c r="L37" s="97"/>
      <c r="M37" s="97"/>
      <c r="N37" s="97"/>
    </row>
    <row r="38" spans="2:14">
      <c r="B38" s="402">
        <v>2</v>
      </c>
      <c r="C38" s="37">
        <f>'Plot (2)'!X19</f>
        <v>0</v>
      </c>
      <c r="D38" s="403">
        <f t="shared" si="0"/>
        <v>0</v>
      </c>
      <c r="F38" s="97"/>
      <c r="G38" s="106"/>
      <c r="H38" s="97"/>
      <c r="I38" s="223"/>
      <c r="J38" s="97"/>
      <c r="K38" s="97"/>
      <c r="L38" s="97"/>
      <c r="M38" s="97"/>
      <c r="N38" s="97"/>
    </row>
    <row r="39" spans="2:14">
      <c r="B39" s="402">
        <v>2</v>
      </c>
      <c r="C39" s="37">
        <f>'Plot (2)'!X20</f>
        <v>0</v>
      </c>
      <c r="D39" s="403">
        <f t="shared" ref="D39:D50" si="4">C39^2</f>
        <v>0</v>
      </c>
      <c r="F39" s="97"/>
      <c r="G39" s="97"/>
      <c r="H39" s="97"/>
      <c r="I39" s="223"/>
      <c r="J39" s="97"/>
      <c r="K39" s="97"/>
      <c r="L39" s="97"/>
      <c r="M39" s="97"/>
      <c r="N39" s="97"/>
    </row>
    <row r="40" spans="2:14">
      <c r="B40" s="402">
        <v>2</v>
      </c>
      <c r="C40" s="37">
        <f>'Plot (2)'!X21</f>
        <v>0</v>
      </c>
      <c r="D40" s="403">
        <f t="shared" si="4"/>
        <v>0</v>
      </c>
      <c r="F40" s="97"/>
      <c r="G40" s="97"/>
      <c r="H40" s="97"/>
      <c r="I40" s="223"/>
      <c r="J40" s="97"/>
      <c r="K40" s="97"/>
      <c r="L40" s="97"/>
      <c r="M40" s="97"/>
      <c r="N40" s="97"/>
    </row>
    <row r="41" spans="2:14">
      <c r="B41" s="402">
        <v>2</v>
      </c>
      <c r="C41" s="37">
        <f>'Plot (2)'!X22</f>
        <v>0</v>
      </c>
      <c r="D41" s="403">
        <f t="shared" si="4"/>
        <v>0</v>
      </c>
      <c r="F41" s="97"/>
      <c r="G41" s="97"/>
      <c r="H41" s="97"/>
      <c r="I41" s="223"/>
      <c r="J41" s="97"/>
      <c r="K41" s="97"/>
      <c r="L41" s="97"/>
      <c r="M41" s="97"/>
      <c r="N41" s="97"/>
    </row>
    <row r="42" spans="2:14">
      <c r="B42" s="402">
        <v>2</v>
      </c>
      <c r="C42" s="37">
        <f>'Plot (2)'!X23</f>
        <v>0</v>
      </c>
      <c r="D42" s="403">
        <f t="shared" si="4"/>
        <v>0</v>
      </c>
      <c r="F42" s="97"/>
      <c r="G42" s="97"/>
      <c r="H42" s="97"/>
      <c r="I42" s="223"/>
      <c r="J42" s="97"/>
      <c r="K42" s="97"/>
      <c r="L42" s="97"/>
      <c r="M42" s="97"/>
      <c r="N42" s="97"/>
    </row>
    <row r="43" spans="2:14">
      <c r="B43" s="402">
        <v>2</v>
      </c>
      <c r="C43" s="37">
        <f>'Plot (2)'!X24</f>
        <v>0</v>
      </c>
      <c r="D43" s="403">
        <f t="shared" si="4"/>
        <v>0</v>
      </c>
      <c r="F43" s="97"/>
      <c r="G43" s="97"/>
      <c r="H43" s="97"/>
      <c r="I43" s="223"/>
      <c r="J43" s="97"/>
      <c r="K43" s="97"/>
      <c r="L43" s="97"/>
      <c r="M43" s="97"/>
      <c r="N43" s="97"/>
    </row>
    <row r="44" spans="2:14">
      <c r="B44" s="402">
        <v>2</v>
      </c>
      <c r="C44" s="37">
        <f>'Plot (2)'!X25</f>
        <v>0</v>
      </c>
      <c r="D44" s="403">
        <f t="shared" si="4"/>
        <v>0</v>
      </c>
      <c r="F44" s="97"/>
      <c r="G44" s="97"/>
      <c r="H44" s="97"/>
      <c r="I44" s="223"/>
      <c r="J44" s="97"/>
      <c r="K44" s="97"/>
      <c r="L44" s="97"/>
      <c r="M44" s="97"/>
      <c r="N44" s="97"/>
    </row>
    <row r="45" spans="2:14">
      <c r="B45" s="402">
        <v>2</v>
      </c>
      <c r="C45" s="37">
        <f>'Plot (2)'!X26</f>
        <v>0</v>
      </c>
      <c r="D45" s="403">
        <f t="shared" si="4"/>
        <v>0</v>
      </c>
      <c r="F45" s="97"/>
      <c r="G45" s="97"/>
      <c r="H45" s="97"/>
      <c r="I45" s="223"/>
      <c r="J45" s="97"/>
      <c r="K45" s="97"/>
      <c r="L45" s="97"/>
      <c r="M45" s="97"/>
      <c r="N45" s="97"/>
    </row>
    <row r="46" spans="2:14">
      <c r="B46" s="402">
        <v>2</v>
      </c>
      <c r="C46" s="37">
        <f>'Plot (2)'!X27</f>
        <v>0</v>
      </c>
      <c r="D46" s="403">
        <f t="shared" si="4"/>
        <v>0</v>
      </c>
      <c r="F46" s="97"/>
      <c r="G46" s="97"/>
      <c r="H46" s="97"/>
      <c r="I46" s="223"/>
      <c r="J46" s="97"/>
      <c r="K46" s="97"/>
      <c r="L46" s="97"/>
      <c r="M46" s="97"/>
      <c r="N46" s="97"/>
    </row>
    <row r="47" spans="2:14">
      <c r="B47" s="402">
        <v>2</v>
      </c>
      <c r="C47" s="37">
        <f>'Plot (2)'!X28</f>
        <v>0</v>
      </c>
      <c r="D47" s="403">
        <f t="shared" si="4"/>
        <v>0</v>
      </c>
      <c r="F47" s="97"/>
      <c r="G47" s="97"/>
      <c r="H47" s="97"/>
      <c r="I47" s="223"/>
      <c r="J47" s="97"/>
      <c r="K47" s="97"/>
      <c r="L47" s="97"/>
      <c r="M47" s="97"/>
      <c r="N47" s="97"/>
    </row>
    <row r="48" spans="2:14">
      <c r="B48" s="402">
        <v>2</v>
      </c>
      <c r="C48" s="37">
        <f>'Plot (2)'!X29</f>
        <v>0</v>
      </c>
      <c r="D48" s="403">
        <f t="shared" si="4"/>
        <v>0</v>
      </c>
      <c r="F48" s="97"/>
      <c r="G48" s="97"/>
      <c r="H48" s="97"/>
      <c r="I48" s="223"/>
      <c r="J48" s="97"/>
      <c r="K48" s="97"/>
      <c r="L48" s="97"/>
      <c r="M48" s="97"/>
      <c r="N48" s="97"/>
    </row>
    <row r="49" spans="2:14">
      <c r="B49" s="402">
        <v>2</v>
      </c>
      <c r="C49" s="37">
        <f>'Plot (2)'!X30</f>
        <v>0</v>
      </c>
      <c r="D49" s="403">
        <f t="shared" si="4"/>
        <v>0</v>
      </c>
      <c r="F49" s="97"/>
      <c r="G49" s="97"/>
      <c r="H49" s="97"/>
      <c r="I49" s="223"/>
      <c r="J49" s="97"/>
      <c r="K49" s="97"/>
      <c r="L49" s="97"/>
      <c r="M49" s="97"/>
      <c r="N49" s="97"/>
    </row>
    <row r="50" spans="2:14">
      <c r="B50" s="402">
        <v>2</v>
      </c>
      <c r="C50" s="37">
        <f>'Plot (2)'!X31</f>
        <v>0</v>
      </c>
      <c r="D50" s="403">
        <f t="shared" si="4"/>
        <v>0</v>
      </c>
      <c r="F50" s="97"/>
      <c r="G50" s="97"/>
      <c r="H50" s="97"/>
      <c r="I50" s="223"/>
      <c r="J50" s="97"/>
      <c r="K50" s="97"/>
      <c r="L50" s="97"/>
      <c r="M50" s="97"/>
      <c r="N50" s="97"/>
    </row>
    <row r="51" spans="2:14">
      <c r="B51" s="402">
        <v>2</v>
      </c>
      <c r="C51" s="37">
        <f>'Plot (2)'!X32</f>
        <v>0</v>
      </c>
      <c r="D51" s="403">
        <f t="shared" ref="D51:D59" si="5">C51^2</f>
        <v>0</v>
      </c>
      <c r="F51" s="97"/>
      <c r="G51" s="97"/>
      <c r="H51" s="97"/>
      <c r="I51" s="223"/>
      <c r="J51" s="97"/>
      <c r="K51" s="97"/>
      <c r="L51" s="97"/>
      <c r="M51" s="97"/>
      <c r="N51" s="97"/>
    </row>
    <row r="52" spans="2:14">
      <c r="B52" s="402">
        <v>2</v>
      </c>
      <c r="C52" s="37">
        <f>'Plot (2)'!X33</f>
        <v>0</v>
      </c>
      <c r="D52" s="403">
        <f t="shared" si="5"/>
        <v>0</v>
      </c>
      <c r="F52" s="97"/>
      <c r="G52" s="97"/>
      <c r="H52" s="97"/>
      <c r="I52" s="223"/>
      <c r="J52" s="97"/>
      <c r="K52" s="97"/>
      <c r="L52" s="97"/>
      <c r="M52" s="97"/>
      <c r="N52" s="97"/>
    </row>
    <row r="53" spans="2:14">
      <c r="B53" s="402">
        <v>2</v>
      </c>
      <c r="C53" s="37">
        <f>'Plot (2)'!X34</f>
        <v>0</v>
      </c>
      <c r="D53" s="403">
        <f t="shared" si="5"/>
        <v>0</v>
      </c>
      <c r="F53" s="97"/>
      <c r="G53" s="97"/>
      <c r="H53" s="97"/>
      <c r="I53" s="223"/>
      <c r="J53" s="97"/>
      <c r="K53" s="97"/>
      <c r="L53" s="97"/>
      <c r="M53" s="97"/>
      <c r="N53" s="97"/>
    </row>
    <row r="54" spans="2:14">
      <c r="B54" s="402">
        <v>2</v>
      </c>
      <c r="C54" s="37">
        <f>'Plot (2)'!X35</f>
        <v>0</v>
      </c>
      <c r="D54" s="403">
        <f t="shared" si="5"/>
        <v>0</v>
      </c>
      <c r="F54" s="97"/>
      <c r="G54" s="97"/>
      <c r="H54" s="97"/>
      <c r="I54" s="223"/>
      <c r="J54" s="97"/>
      <c r="K54" s="97"/>
      <c r="L54" s="97"/>
      <c r="M54" s="97"/>
      <c r="N54" s="97"/>
    </row>
    <row r="55" spans="2:14">
      <c r="B55" s="402">
        <v>2</v>
      </c>
      <c r="C55" s="37">
        <f>'Plot (2)'!X36</f>
        <v>0</v>
      </c>
      <c r="D55" s="403">
        <f t="shared" si="5"/>
        <v>0</v>
      </c>
      <c r="F55" s="97"/>
      <c r="G55" s="97"/>
      <c r="H55" s="97"/>
      <c r="I55" s="223"/>
      <c r="J55" s="97"/>
      <c r="K55" s="97"/>
      <c r="L55" s="97"/>
      <c r="M55" s="97"/>
      <c r="N55" s="97"/>
    </row>
    <row r="56" spans="2:14">
      <c r="B56" s="402">
        <v>2</v>
      </c>
      <c r="C56" s="37">
        <f>'Plot (2)'!X37</f>
        <v>0</v>
      </c>
      <c r="D56" s="403">
        <f t="shared" si="5"/>
        <v>0</v>
      </c>
      <c r="F56" s="97"/>
      <c r="G56" s="97"/>
      <c r="H56" s="97"/>
      <c r="I56" s="223"/>
      <c r="J56" s="97"/>
      <c r="K56" s="97"/>
      <c r="L56" s="97"/>
      <c r="M56" s="97"/>
      <c r="N56" s="97"/>
    </row>
    <row r="57" spans="2:14">
      <c r="B57" s="402">
        <v>2</v>
      </c>
      <c r="C57" s="37">
        <f>'Plot (2)'!X38</f>
        <v>0</v>
      </c>
      <c r="D57" s="403">
        <f t="shared" si="5"/>
        <v>0</v>
      </c>
      <c r="F57" s="97"/>
      <c r="G57" s="97"/>
      <c r="H57" s="97"/>
      <c r="I57" s="223"/>
      <c r="J57" s="97"/>
      <c r="K57" s="97"/>
      <c r="L57" s="97"/>
      <c r="M57" s="97"/>
      <c r="N57" s="97"/>
    </row>
    <row r="58" spans="2:14">
      <c r="B58" s="402">
        <v>2</v>
      </c>
      <c r="C58" s="37">
        <f>'Plot (2)'!X39</f>
        <v>0</v>
      </c>
      <c r="D58" s="403">
        <f t="shared" si="5"/>
        <v>0</v>
      </c>
      <c r="F58" s="97"/>
      <c r="G58" s="97"/>
      <c r="H58" s="97"/>
      <c r="I58" s="223"/>
      <c r="J58" s="97"/>
      <c r="K58" s="97"/>
      <c r="L58" s="97"/>
      <c r="M58" s="97"/>
      <c r="N58" s="97"/>
    </row>
    <row r="59" spans="2:14">
      <c r="B59" s="404">
        <v>2</v>
      </c>
      <c r="C59" s="84">
        <f>'Plot (2)'!X40</f>
        <v>0</v>
      </c>
      <c r="D59" s="405">
        <f t="shared" si="5"/>
        <v>0</v>
      </c>
      <c r="F59" s="97"/>
      <c r="G59" s="97"/>
      <c r="H59" s="97"/>
      <c r="I59" s="223"/>
      <c r="J59" s="97"/>
      <c r="K59" s="97"/>
      <c r="L59" s="97"/>
      <c r="M59" s="97"/>
      <c r="N59" s="97"/>
    </row>
    <row r="60" spans="2:14">
      <c r="B60" s="402">
        <v>3</v>
      </c>
      <c r="C60" s="37">
        <f>'Plot (3)'!X12</f>
        <v>0</v>
      </c>
      <c r="D60" s="403">
        <f t="shared" si="0"/>
        <v>0</v>
      </c>
      <c r="F60" s="97"/>
      <c r="G60" s="92"/>
      <c r="H60" s="97"/>
      <c r="I60" s="223"/>
      <c r="J60" s="92"/>
      <c r="K60" s="97"/>
      <c r="L60" s="97"/>
      <c r="M60" s="97"/>
      <c r="N60" s="97"/>
    </row>
    <row r="61" spans="2:14">
      <c r="B61" s="402">
        <v>3</v>
      </c>
      <c r="C61" s="37">
        <f>'Plot (3)'!X13</f>
        <v>0</v>
      </c>
      <c r="D61" s="403">
        <f t="shared" si="0"/>
        <v>0</v>
      </c>
      <c r="F61" s="97"/>
      <c r="G61" s="97"/>
      <c r="H61" s="97"/>
      <c r="I61" s="223"/>
      <c r="J61" s="92"/>
      <c r="K61" s="97"/>
      <c r="L61" s="97"/>
      <c r="M61" s="97"/>
      <c r="N61" s="97"/>
    </row>
    <row r="62" spans="2:14">
      <c r="B62" s="402">
        <v>3</v>
      </c>
      <c r="C62" s="37">
        <f>'Plot (3)'!X14</f>
        <v>0</v>
      </c>
      <c r="D62" s="403">
        <f t="shared" si="0"/>
        <v>0</v>
      </c>
      <c r="F62" s="97"/>
      <c r="G62" s="97"/>
      <c r="H62" s="97"/>
      <c r="I62" s="223"/>
      <c r="J62" s="97"/>
      <c r="K62" s="97"/>
      <c r="L62" s="97"/>
      <c r="M62" s="97"/>
      <c r="N62" s="97"/>
    </row>
    <row r="63" spans="2:14">
      <c r="B63" s="402">
        <v>3</v>
      </c>
      <c r="C63" s="37">
        <f>'Plot (3)'!X15</f>
        <v>0</v>
      </c>
      <c r="D63" s="403">
        <f t="shared" si="0"/>
        <v>0</v>
      </c>
      <c r="F63" s="97"/>
      <c r="G63" s="97"/>
      <c r="H63" s="97"/>
      <c r="I63" s="223"/>
      <c r="J63" s="97"/>
      <c r="K63" s="97"/>
      <c r="L63" s="97"/>
      <c r="M63" s="97"/>
      <c r="N63" s="97"/>
    </row>
    <row r="64" spans="2:14">
      <c r="B64" s="402">
        <v>3</v>
      </c>
      <c r="C64" s="37">
        <f>'Plot (3)'!X16</f>
        <v>0</v>
      </c>
      <c r="D64" s="403">
        <f t="shared" si="0"/>
        <v>0</v>
      </c>
      <c r="F64" s="97"/>
      <c r="G64" s="97"/>
      <c r="H64" s="97"/>
      <c r="I64" s="223"/>
      <c r="J64" s="97"/>
      <c r="K64" s="97"/>
      <c r="L64" s="97"/>
      <c r="M64" s="97"/>
      <c r="N64" s="97"/>
    </row>
    <row r="65" spans="2:14">
      <c r="B65" s="402">
        <v>3</v>
      </c>
      <c r="C65" s="37">
        <f>'Plot (3)'!X17</f>
        <v>0</v>
      </c>
      <c r="D65" s="403">
        <f t="shared" si="0"/>
        <v>0</v>
      </c>
      <c r="F65" s="97"/>
      <c r="G65" s="97"/>
      <c r="H65" s="97"/>
      <c r="I65" s="223"/>
      <c r="J65" s="97"/>
      <c r="K65" s="97"/>
      <c r="L65" s="97"/>
      <c r="M65" s="97"/>
      <c r="N65" s="97"/>
    </row>
    <row r="66" spans="2:14">
      <c r="B66" s="402">
        <v>3</v>
      </c>
      <c r="C66" s="37">
        <f>'Plot (3)'!X18</f>
        <v>0</v>
      </c>
      <c r="D66" s="403">
        <f t="shared" si="0"/>
        <v>0</v>
      </c>
      <c r="F66" s="97"/>
      <c r="G66" s="97"/>
      <c r="H66" s="97"/>
      <c r="I66" s="223"/>
      <c r="J66" s="97"/>
      <c r="K66" s="97"/>
      <c r="L66" s="97"/>
      <c r="M66" s="97"/>
      <c r="N66" s="97"/>
    </row>
    <row r="67" spans="2:14">
      <c r="B67" s="402">
        <v>3</v>
      </c>
      <c r="C67" s="37">
        <f>'Plot (3)'!X19</f>
        <v>0</v>
      </c>
      <c r="D67" s="403">
        <f t="shared" si="0"/>
        <v>0</v>
      </c>
      <c r="F67" s="92"/>
      <c r="G67" s="97"/>
      <c r="H67" s="97"/>
      <c r="I67" s="223"/>
      <c r="J67" s="97"/>
      <c r="K67" s="97"/>
      <c r="L67" s="97"/>
      <c r="M67" s="97"/>
      <c r="N67" s="97"/>
    </row>
    <row r="68" spans="2:14">
      <c r="B68" s="402">
        <v>3</v>
      </c>
      <c r="C68" s="37">
        <f>'Plot (3)'!X20</f>
        <v>0</v>
      </c>
      <c r="D68" s="403">
        <f t="shared" ref="D68:D73" si="6">C68^2</f>
        <v>0</v>
      </c>
      <c r="F68" s="97"/>
      <c r="G68" s="97"/>
      <c r="H68" s="97"/>
      <c r="I68" s="223"/>
      <c r="J68" s="97"/>
      <c r="K68" s="97"/>
      <c r="L68" s="97"/>
      <c r="M68" s="97"/>
      <c r="N68" s="97"/>
    </row>
    <row r="69" spans="2:14">
      <c r="B69" s="402">
        <v>3</v>
      </c>
      <c r="C69" s="37">
        <f>'Plot (3)'!X21</f>
        <v>0</v>
      </c>
      <c r="D69" s="403">
        <f t="shared" si="6"/>
        <v>0</v>
      </c>
      <c r="F69" s="97"/>
      <c r="G69" s="97"/>
      <c r="H69" s="97"/>
      <c r="I69" s="223"/>
      <c r="J69" s="97"/>
      <c r="K69" s="97"/>
      <c r="L69" s="97"/>
      <c r="M69" s="97"/>
      <c r="N69" s="97"/>
    </row>
    <row r="70" spans="2:14">
      <c r="B70" s="402">
        <v>3</v>
      </c>
      <c r="C70" s="37">
        <f>'Plot (3)'!X22</f>
        <v>0</v>
      </c>
      <c r="D70" s="403">
        <f t="shared" si="6"/>
        <v>0</v>
      </c>
      <c r="F70" s="97"/>
      <c r="G70" s="97"/>
      <c r="H70" s="97"/>
      <c r="I70" s="223"/>
      <c r="J70" s="97"/>
      <c r="K70" s="97"/>
      <c r="L70" s="97"/>
      <c r="M70" s="97"/>
      <c r="N70" s="97"/>
    </row>
    <row r="71" spans="2:14">
      <c r="B71" s="402">
        <v>3</v>
      </c>
      <c r="C71" s="37">
        <f>'Plot (3)'!X23</f>
        <v>0</v>
      </c>
      <c r="D71" s="403">
        <f t="shared" si="6"/>
        <v>0</v>
      </c>
      <c r="F71" s="97"/>
      <c r="G71" s="97"/>
      <c r="H71" s="97"/>
      <c r="I71" s="223"/>
      <c r="J71" s="97"/>
      <c r="K71" s="97"/>
      <c r="L71" s="97"/>
      <c r="M71" s="97"/>
      <c r="N71" s="97"/>
    </row>
    <row r="72" spans="2:14">
      <c r="B72" s="402">
        <v>3</v>
      </c>
      <c r="C72" s="37">
        <f>'Plot (3)'!X24</f>
        <v>0</v>
      </c>
      <c r="D72" s="403">
        <f t="shared" si="6"/>
        <v>0</v>
      </c>
      <c r="F72" s="97"/>
      <c r="G72" s="97"/>
      <c r="H72" s="97"/>
      <c r="I72" s="223"/>
      <c r="J72" s="97"/>
      <c r="K72" s="97"/>
      <c r="L72" s="97"/>
      <c r="M72" s="97"/>
      <c r="N72" s="97"/>
    </row>
    <row r="73" spans="2:14">
      <c r="B73" s="402">
        <v>3</v>
      </c>
      <c r="C73" s="37">
        <f>'Plot (3)'!X25</f>
        <v>0</v>
      </c>
      <c r="D73" s="403">
        <f t="shared" si="6"/>
        <v>0</v>
      </c>
      <c r="F73" s="97"/>
      <c r="G73" s="97"/>
      <c r="H73" s="97"/>
      <c r="I73" s="223"/>
      <c r="J73" s="97"/>
      <c r="K73" s="97"/>
      <c r="L73" s="97"/>
      <c r="M73" s="97"/>
      <c r="N73" s="97"/>
    </row>
    <row r="74" spans="2:14">
      <c r="B74" s="402">
        <v>3</v>
      </c>
      <c r="C74" s="37">
        <f>'Plot (3)'!X26</f>
        <v>0</v>
      </c>
      <c r="D74" s="403">
        <f t="shared" ref="D74:D79" si="7">C74^2</f>
        <v>0</v>
      </c>
      <c r="F74" s="97"/>
      <c r="G74" s="97"/>
      <c r="H74" s="97"/>
      <c r="I74" s="223"/>
      <c r="J74" s="97"/>
      <c r="K74" s="97"/>
      <c r="L74" s="97"/>
      <c r="M74" s="97"/>
      <c r="N74" s="97"/>
    </row>
    <row r="75" spans="2:14">
      <c r="B75" s="402">
        <v>3</v>
      </c>
      <c r="C75" s="37">
        <f>'Plot (3)'!X27</f>
        <v>0</v>
      </c>
      <c r="D75" s="403">
        <f t="shared" si="7"/>
        <v>0</v>
      </c>
      <c r="F75" s="97"/>
      <c r="G75" s="97"/>
      <c r="H75" s="97"/>
      <c r="I75" s="223"/>
      <c r="J75" s="97"/>
      <c r="K75" s="97"/>
      <c r="L75" s="97"/>
      <c r="M75" s="97"/>
      <c r="N75" s="97"/>
    </row>
    <row r="76" spans="2:14">
      <c r="B76" s="402">
        <v>3</v>
      </c>
      <c r="C76" s="37">
        <f>'Plot (3)'!X28</f>
        <v>0</v>
      </c>
      <c r="D76" s="403">
        <f t="shared" si="7"/>
        <v>0</v>
      </c>
      <c r="F76" s="97"/>
      <c r="G76" s="97"/>
      <c r="H76" s="97"/>
      <c r="I76" s="223"/>
      <c r="J76" s="97"/>
      <c r="K76" s="97"/>
      <c r="L76" s="97"/>
      <c r="M76" s="97"/>
      <c r="N76" s="97"/>
    </row>
    <row r="77" spans="2:14">
      <c r="B77" s="402">
        <v>3</v>
      </c>
      <c r="C77" s="37">
        <f>'Plot (3)'!X29</f>
        <v>0</v>
      </c>
      <c r="D77" s="403">
        <f t="shared" si="7"/>
        <v>0</v>
      </c>
      <c r="F77" s="97"/>
      <c r="G77" s="97"/>
      <c r="H77" s="97"/>
      <c r="I77" s="223"/>
      <c r="J77" s="97"/>
      <c r="K77" s="97"/>
      <c r="L77" s="97"/>
      <c r="M77" s="97"/>
      <c r="N77" s="97"/>
    </row>
    <row r="78" spans="2:14">
      <c r="B78" s="402">
        <v>3</v>
      </c>
      <c r="C78" s="37">
        <f>'Plot (3)'!X30</f>
        <v>0</v>
      </c>
      <c r="D78" s="403">
        <f t="shared" si="7"/>
        <v>0</v>
      </c>
      <c r="F78" s="97"/>
      <c r="G78" s="97"/>
      <c r="H78" s="97"/>
      <c r="I78" s="223"/>
      <c r="J78" s="97"/>
      <c r="K78" s="97"/>
      <c r="L78" s="97"/>
      <c r="M78" s="97"/>
      <c r="N78" s="97"/>
    </row>
    <row r="79" spans="2:14">
      <c r="B79" s="497">
        <v>3</v>
      </c>
      <c r="C79" s="37">
        <f>'Plot (3)'!X31</f>
        <v>0</v>
      </c>
      <c r="D79" s="498">
        <f t="shared" si="7"/>
        <v>0</v>
      </c>
      <c r="F79" s="97"/>
      <c r="G79" s="97"/>
      <c r="H79" s="97"/>
      <c r="I79" s="223"/>
      <c r="J79" s="97"/>
      <c r="K79" s="97"/>
      <c r="L79" s="97"/>
      <c r="M79" s="97"/>
      <c r="N79" s="97"/>
    </row>
    <row r="80" spans="2:14">
      <c r="B80" s="497">
        <v>3</v>
      </c>
      <c r="C80" s="37">
        <f>'Plot (3)'!X32</f>
        <v>0</v>
      </c>
      <c r="D80" s="498">
        <f t="shared" ref="D80:D88" si="8">C80^2</f>
        <v>0</v>
      </c>
      <c r="F80" s="97"/>
      <c r="G80" s="97"/>
      <c r="H80" s="97"/>
      <c r="I80" s="223"/>
      <c r="J80" s="97"/>
      <c r="K80" s="97"/>
      <c r="L80" s="97"/>
      <c r="M80" s="97"/>
      <c r="N80" s="97"/>
    </row>
    <row r="81" spans="2:14">
      <c r="B81" s="497">
        <v>3</v>
      </c>
      <c r="C81" s="37">
        <f>'Plot (3)'!X33</f>
        <v>0</v>
      </c>
      <c r="D81" s="498">
        <f t="shared" si="8"/>
        <v>0</v>
      </c>
      <c r="F81" s="97"/>
      <c r="G81" s="97"/>
      <c r="H81" s="97"/>
      <c r="I81" s="223"/>
      <c r="J81" s="97"/>
      <c r="K81" s="97"/>
      <c r="L81" s="97"/>
      <c r="M81" s="97"/>
      <c r="N81" s="97"/>
    </row>
    <row r="82" spans="2:14">
      <c r="B82" s="497">
        <v>3</v>
      </c>
      <c r="C82" s="37">
        <f>'Plot (3)'!X34</f>
        <v>0</v>
      </c>
      <c r="D82" s="498">
        <f t="shared" si="8"/>
        <v>0</v>
      </c>
      <c r="F82" s="97"/>
      <c r="G82" s="97"/>
      <c r="H82" s="97"/>
      <c r="I82" s="223"/>
      <c r="J82" s="97"/>
      <c r="K82" s="97"/>
      <c r="L82" s="97"/>
      <c r="M82" s="97"/>
      <c r="N82" s="97"/>
    </row>
    <row r="83" spans="2:14">
      <c r="B83" s="497">
        <v>3</v>
      </c>
      <c r="C83" s="37">
        <f>'Plot (3)'!X35</f>
        <v>0</v>
      </c>
      <c r="D83" s="498">
        <f t="shared" si="8"/>
        <v>0</v>
      </c>
      <c r="F83" s="97"/>
      <c r="G83" s="97"/>
      <c r="H83" s="97"/>
      <c r="I83" s="223"/>
      <c r="J83" s="97"/>
      <c r="K83" s="97"/>
      <c r="L83" s="97"/>
      <c r="M83" s="97"/>
      <c r="N83" s="97"/>
    </row>
    <row r="84" spans="2:14">
      <c r="B84" s="497">
        <v>3</v>
      </c>
      <c r="C84" s="37">
        <f>'Plot (3)'!X36</f>
        <v>0</v>
      </c>
      <c r="D84" s="498">
        <f t="shared" si="8"/>
        <v>0</v>
      </c>
      <c r="F84" s="97"/>
      <c r="G84" s="97"/>
      <c r="H84" s="97"/>
      <c r="I84" s="223"/>
      <c r="J84" s="97"/>
      <c r="K84" s="97"/>
      <c r="L84" s="97"/>
      <c r="M84" s="97"/>
      <c r="N84" s="97"/>
    </row>
    <row r="85" spans="2:14">
      <c r="B85" s="497">
        <v>3</v>
      </c>
      <c r="C85" s="37">
        <f>'Plot (3)'!X37</f>
        <v>0</v>
      </c>
      <c r="D85" s="498">
        <f t="shared" si="8"/>
        <v>0</v>
      </c>
      <c r="F85" s="97"/>
      <c r="G85" s="97"/>
      <c r="H85" s="97"/>
      <c r="I85" s="223"/>
      <c r="J85" s="97"/>
      <c r="K85" s="97"/>
      <c r="L85" s="97"/>
      <c r="M85" s="97"/>
      <c r="N85" s="97"/>
    </row>
    <row r="86" spans="2:14">
      <c r="B86" s="497">
        <v>3</v>
      </c>
      <c r="C86" s="37">
        <f>'Plot (3)'!X38</f>
        <v>0</v>
      </c>
      <c r="D86" s="498">
        <f t="shared" si="8"/>
        <v>0</v>
      </c>
      <c r="F86" s="97"/>
      <c r="G86" s="97"/>
      <c r="H86" s="97"/>
      <c r="I86" s="223"/>
      <c r="J86" s="97"/>
      <c r="K86" s="97"/>
      <c r="L86" s="97"/>
      <c r="M86" s="97"/>
      <c r="N86" s="97"/>
    </row>
    <row r="87" spans="2:14">
      <c r="B87" s="497">
        <v>3</v>
      </c>
      <c r="C87" s="37">
        <f>'Plot (3)'!X39</f>
        <v>0</v>
      </c>
      <c r="D87" s="498">
        <f t="shared" si="8"/>
        <v>0</v>
      </c>
      <c r="F87" s="97"/>
      <c r="G87" s="97"/>
      <c r="H87" s="97"/>
      <c r="I87" s="223"/>
      <c r="J87" s="97"/>
      <c r="K87" s="97"/>
      <c r="L87" s="97"/>
      <c r="M87" s="97"/>
      <c r="N87" s="97"/>
    </row>
    <row r="88" spans="2:14">
      <c r="B88" s="500">
        <v>3</v>
      </c>
      <c r="C88" s="84">
        <f>'Plot (3)'!X40</f>
        <v>0</v>
      </c>
      <c r="D88" s="499">
        <f t="shared" si="8"/>
        <v>0</v>
      </c>
      <c r="F88" s="97"/>
      <c r="G88" s="97"/>
      <c r="H88" s="97"/>
      <c r="I88" s="223"/>
      <c r="J88" s="97"/>
      <c r="K88" s="97"/>
      <c r="L88" s="97"/>
      <c r="M88" s="97"/>
      <c r="N88" s="97"/>
    </row>
    <row r="89" spans="2:14">
      <c r="B89" s="402">
        <v>4</v>
      </c>
      <c r="C89" s="37">
        <f>'Plot (4)'!X12</f>
        <v>0</v>
      </c>
      <c r="D89" s="403">
        <f t="shared" si="0"/>
        <v>0</v>
      </c>
      <c r="F89" s="92"/>
      <c r="G89" s="104"/>
      <c r="H89" s="104"/>
      <c r="I89" s="301"/>
      <c r="J89" s="104"/>
      <c r="K89" s="104"/>
      <c r="L89" s="97"/>
      <c r="M89" s="97"/>
      <c r="N89" s="97"/>
    </row>
    <row r="90" spans="2:14">
      <c r="B90" s="402">
        <v>4</v>
      </c>
      <c r="C90" s="37">
        <f>'Plot (4)'!X13</f>
        <v>0</v>
      </c>
      <c r="D90" s="403">
        <f t="shared" si="0"/>
        <v>0</v>
      </c>
      <c r="F90" s="97"/>
      <c r="G90" s="97"/>
      <c r="H90" s="97"/>
      <c r="I90" s="223"/>
      <c r="J90" s="97"/>
      <c r="K90" s="97"/>
      <c r="L90" s="97"/>
      <c r="M90" s="97"/>
      <c r="N90" s="97"/>
    </row>
    <row r="91" spans="2:14">
      <c r="B91" s="402">
        <v>4</v>
      </c>
      <c r="C91" s="37">
        <f>'Plot (4)'!X14</f>
        <v>0</v>
      </c>
      <c r="D91" s="403">
        <f t="shared" si="0"/>
        <v>0</v>
      </c>
      <c r="F91" s="97"/>
      <c r="G91" s="97"/>
      <c r="H91" s="97"/>
      <c r="I91" s="223"/>
      <c r="J91" s="97"/>
      <c r="K91" s="97"/>
      <c r="L91" s="97"/>
      <c r="M91" s="97"/>
      <c r="N91" s="97"/>
    </row>
    <row r="92" spans="2:14">
      <c r="B92" s="402">
        <v>4</v>
      </c>
      <c r="C92" s="37">
        <f>'Plot (4)'!X15</f>
        <v>0</v>
      </c>
      <c r="D92" s="403">
        <f t="shared" si="0"/>
        <v>0</v>
      </c>
      <c r="F92" s="97"/>
      <c r="G92" s="97"/>
      <c r="H92" s="97"/>
      <c r="I92" s="223"/>
      <c r="J92" s="97"/>
      <c r="K92" s="97"/>
      <c r="L92" s="97"/>
      <c r="M92" s="97"/>
      <c r="N92" s="97"/>
    </row>
    <row r="93" spans="2:14">
      <c r="B93" s="402">
        <v>4</v>
      </c>
      <c r="C93" s="37">
        <f>'Plot (4)'!X16</f>
        <v>0</v>
      </c>
      <c r="D93" s="403">
        <f t="shared" si="0"/>
        <v>0</v>
      </c>
      <c r="F93" s="97"/>
      <c r="G93" s="97"/>
      <c r="H93" s="97"/>
      <c r="I93" s="223"/>
      <c r="J93" s="97"/>
      <c r="K93" s="97"/>
      <c r="L93" s="97"/>
      <c r="M93" s="97"/>
      <c r="N93" s="97"/>
    </row>
    <row r="94" spans="2:14">
      <c r="B94" s="402">
        <v>4</v>
      </c>
      <c r="C94" s="37">
        <f>'Plot (4)'!X17</f>
        <v>0</v>
      </c>
      <c r="D94" s="403">
        <f t="shared" si="0"/>
        <v>0</v>
      </c>
      <c r="F94" s="97"/>
      <c r="G94" s="97"/>
      <c r="H94" s="97"/>
      <c r="I94" s="223"/>
      <c r="J94" s="97"/>
      <c r="K94" s="97"/>
      <c r="L94" s="97"/>
      <c r="M94" s="97"/>
      <c r="N94" s="97"/>
    </row>
    <row r="95" spans="2:14">
      <c r="B95" s="402">
        <v>4</v>
      </c>
      <c r="C95" s="37">
        <f>'Plot (4)'!X18</f>
        <v>0</v>
      </c>
      <c r="D95" s="403">
        <f t="shared" si="0"/>
        <v>0</v>
      </c>
      <c r="F95" s="97"/>
      <c r="G95" s="97"/>
      <c r="H95" s="97"/>
      <c r="I95" s="223"/>
      <c r="J95" s="97"/>
      <c r="K95" s="97"/>
      <c r="L95" s="97"/>
      <c r="M95" s="97"/>
      <c r="N95" s="97"/>
    </row>
    <row r="96" spans="2:14">
      <c r="B96" s="402">
        <v>4</v>
      </c>
      <c r="C96" s="37">
        <f>'Plot (4)'!X19</f>
        <v>0</v>
      </c>
      <c r="D96" s="403">
        <f t="shared" si="0"/>
        <v>0</v>
      </c>
      <c r="F96" s="97"/>
      <c r="G96" s="97"/>
      <c r="H96" s="97"/>
      <c r="I96" s="223"/>
      <c r="J96" s="97"/>
      <c r="K96" s="97"/>
      <c r="L96" s="97"/>
      <c r="M96" s="97"/>
      <c r="N96" s="97"/>
    </row>
    <row r="97" spans="2:14">
      <c r="B97" s="402">
        <v>4</v>
      </c>
      <c r="C97" s="37">
        <f>'Plot (4)'!X20</f>
        <v>0</v>
      </c>
      <c r="D97" s="403">
        <f t="shared" ref="D97:D102" si="9">C97^2</f>
        <v>0</v>
      </c>
      <c r="F97" s="97"/>
      <c r="G97" s="97"/>
      <c r="H97" s="97"/>
      <c r="I97" s="223"/>
      <c r="J97" s="97"/>
      <c r="K97" s="97"/>
      <c r="L97" s="97"/>
      <c r="M97" s="97"/>
      <c r="N97" s="97"/>
    </row>
    <row r="98" spans="2:14">
      <c r="B98" s="402">
        <v>4</v>
      </c>
      <c r="C98" s="37">
        <f>'Plot (4)'!X21</f>
        <v>0</v>
      </c>
      <c r="D98" s="403">
        <f t="shared" si="9"/>
        <v>0</v>
      </c>
      <c r="F98" s="97"/>
      <c r="G98" s="97"/>
      <c r="H98" s="97"/>
      <c r="I98" s="223"/>
      <c r="J98" s="97"/>
      <c r="K98" s="97"/>
      <c r="L98" s="97"/>
      <c r="M98" s="97"/>
      <c r="N98" s="97"/>
    </row>
    <row r="99" spans="2:14">
      <c r="B99" s="402">
        <v>4</v>
      </c>
      <c r="C99" s="37">
        <f>'Plot (4)'!X22</f>
        <v>0</v>
      </c>
      <c r="D99" s="403">
        <f t="shared" si="9"/>
        <v>0</v>
      </c>
      <c r="F99" s="97"/>
      <c r="G99" s="97"/>
      <c r="H99" s="97"/>
      <c r="I99" s="223"/>
      <c r="J99" s="97"/>
      <c r="K99" s="97"/>
      <c r="L99" s="97"/>
      <c r="M99" s="97"/>
      <c r="N99" s="97"/>
    </row>
    <row r="100" spans="2:14">
      <c r="B100" s="402">
        <v>4</v>
      </c>
      <c r="C100" s="37">
        <f>'Plot (4)'!X23</f>
        <v>0</v>
      </c>
      <c r="D100" s="403">
        <f t="shared" si="9"/>
        <v>0</v>
      </c>
      <c r="F100" s="97"/>
      <c r="G100" s="97"/>
      <c r="H100" s="97"/>
      <c r="I100" s="223"/>
      <c r="J100" s="97"/>
      <c r="K100" s="97"/>
      <c r="L100" s="97"/>
      <c r="M100" s="97"/>
      <c r="N100" s="97"/>
    </row>
    <row r="101" spans="2:14">
      <c r="B101" s="402">
        <v>4</v>
      </c>
      <c r="C101" s="37">
        <f>'Plot (4)'!X24</f>
        <v>0</v>
      </c>
      <c r="D101" s="403">
        <f t="shared" si="9"/>
        <v>0</v>
      </c>
      <c r="F101" s="97"/>
      <c r="G101" s="97"/>
      <c r="H101" s="97"/>
      <c r="I101" s="223"/>
      <c r="J101" s="97"/>
      <c r="K101" s="97"/>
      <c r="L101" s="97"/>
      <c r="M101" s="97"/>
      <c r="N101" s="97"/>
    </row>
    <row r="102" spans="2:14">
      <c r="B102" s="402">
        <v>4</v>
      </c>
      <c r="C102" s="37">
        <f>'Plot (4)'!X25</f>
        <v>0</v>
      </c>
      <c r="D102" s="403">
        <f t="shared" si="9"/>
        <v>0</v>
      </c>
      <c r="F102" s="97"/>
      <c r="G102" s="97"/>
      <c r="H102" s="97"/>
      <c r="I102" s="223"/>
      <c r="J102" s="97"/>
      <c r="K102" s="97"/>
      <c r="L102" s="97"/>
      <c r="M102" s="97"/>
      <c r="N102" s="97"/>
    </row>
    <row r="103" spans="2:14">
      <c r="B103" s="402">
        <v>4</v>
      </c>
      <c r="C103" s="37">
        <f>'Plot (4)'!X26</f>
        <v>0</v>
      </c>
      <c r="D103" s="403">
        <f t="shared" ref="D103:D108" si="10">C103^2</f>
        <v>0</v>
      </c>
      <c r="F103" s="97"/>
      <c r="G103" s="97"/>
      <c r="H103" s="97"/>
      <c r="I103" s="223"/>
      <c r="J103" s="97"/>
      <c r="K103" s="97"/>
      <c r="L103" s="97"/>
      <c r="M103" s="97"/>
      <c r="N103" s="97"/>
    </row>
    <row r="104" spans="2:14">
      <c r="B104" s="402">
        <v>4</v>
      </c>
      <c r="C104" s="37">
        <f>'Plot (4)'!X27</f>
        <v>0</v>
      </c>
      <c r="D104" s="403">
        <f t="shared" si="10"/>
        <v>0</v>
      </c>
      <c r="F104" s="97"/>
      <c r="G104" s="97"/>
      <c r="H104" s="97"/>
      <c r="I104" s="223"/>
      <c r="J104" s="97"/>
      <c r="K104" s="97"/>
      <c r="L104" s="97"/>
      <c r="M104" s="97"/>
      <c r="N104" s="97"/>
    </row>
    <row r="105" spans="2:14">
      <c r="B105" s="402">
        <v>4</v>
      </c>
      <c r="C105" s="37">
        <f>'Plot (4)'!X28</f>
        <v>0</v>
      </c>
      <c r="D105" s="403">
        <f t="shared" si="10"/>
        <v>0</v>
      </c>
      <c r="F105" s="97"/>
      <c r="G105" s="97"/>
      <c r="H105" s="97"/>
      <c r="I105" s="223"/>
      <c r="J105" s="97"/>
      <c r="K105" s="97"/>
      <c r="L105" s="97"/>
      <c r="M105" s="97"/>
      <c r="N105" s="97"/>
    </row>
    <row r="106" spans="2:14">
      <c r="B106" s="402">
        <v>4</v>
      </c>
      <c r="C106" s="37">
        <f>'Plot (4)'!X29</f>
        <v>0</v>
      </c>
      <c r="D106" s="403">
        <f t="shared" si="10"/>
        <v>0</v>
      </c>
      <c r="F106" s="97"/>
      <c r="G106" s="97"/>
      <c r="H106" s="97"/>
      <c r="I106" s="223"/>
      <c r="J106" s="97"/>
      <c r="K106" s="97"/>
      <c r="L106" s="97"/>
      <c r="M106" s="97"/>
      <c r="N106" s="97"/>
    </row>
    <row r="107" spans="2:14">
      <c r="B107" s="402">
        <v>4</v>
      </c>
      <c r="C107" s="37">
        <f>'Plot (4)'!X30</f>
        <v>0</v>
      </c>
      <c r="D107" s="403">
        <f t="shared" si="10"/>
        <v>0</v>
      </c>
      <c r="F107" s="97"/>
      <c r="G107" s="97"/>
      <c r="H107" s="97"/>
      <c r="I107" s="223"/>
      <c r="J107" s="97"/>
      <c r="K107" s="97"/>
      <c r="L107" s="97"/>
      <c r="M107" s="97"/>
      <c r="N107" s="97"/>
    </row>
    <row r="108" spans="2:14">
      <c r="B108" s="497">
        <v>4</v>
      </c>
      <c r="C108" s="37">
        <f>'Plot (4)'!X31</f>
        <v>0</v>
      </c>
      <c r="D108" s="498">
        <f t="shared" si="10"/>
        <v>0</v>
      </c>
      <c r="F108" s="97"/>
      <c r="G108" s="97"/>
      <c r="H108" s="97"/>
      <c r="I108" s="223"/>
      <c r="J108" s="97"/>
      <c r="K108" s="97"/>
      <c r="L108" s="97"/>
      <c r="M108" s="97"/>
      <c r="N108" s="97"/>
    </row>
    <row r="109" spans="2:14">
      <c r="B109" s="497">
        <v>4</v>
      </c>
      <c r="C109" s="37">
        <f>'Plot (4)'!X32</f>
        <v>0</v>
      </c>
      <c r="D109" s="498">
        <f t="shared" ref="D109:D117" si="11">C109^2</f>
        <v>0</v>
      </c>
      <c r="F109" s="97"/>
      <c r="G109" s="97"/>
      <c r="H109" s="97"/>
      <c r="I109" s="223"/>
      <c r="J109" s="97"/>
      <c r="K109" s="97"/>
      <c r="L109" s="97"/>
      <c r="M109" s="97"/>
      <c r="N109" s="97"/>
    </row>
    <row r="110" spans="2:14">
      <c r="B110" s="497">
        <v>4</v>
      </c>
      <c r="C110" s="37">
        <f>'Plot (4)'!X33</f>
        <v>0</v>
      </c>
      <c r="D110" s="498">
        <f t="shared" si="11"/>
        <v>0</v>
      </c>
      <c r="F110" s="97"/>
      <c r="G110" s="97"/>
      <c r="H110" s="97"/>
      <c r="I110" s="223"/>
      <c r="J110" s="97"/>
      <c r="K110" s="97"/>
      <c r="L110" s="97"/>
      <c r="M110" s="97"/>
      <c r="N110" s="97"/>
    </row>
    <row r="111" spans="2:14">
      <c r="B111" s="497">
        <v>4</v>
      </c>
      <c r="C111" s="37">
        <f>'Plot (4)'!X34</f>
        <v>0</v>
      </c>
      <c r="D111" s="498">
        <f t="shared" si="11"/>
        <v>0</v>
      </c>
      <c r="F111" s="97"/>
      <c r="G111" s="97"/>
      <c r="H111" s="97"/>
      <c r="I111" s="223"/>
      <c r="J111" s="97"/>
      <c r="K111" s="97"/>
      <c r="L111" s="97"/>
      <c r="M111" s="97"/>
      <c r="N111" s="97"/>
    </row>
    <row r="112" spans="2:14">
      <c r="B112" s="497">
        <v>4</v>
      </c>
      <c r="C112" s="37">
        <f>'Plot (4)'!X35</f>
        <v>0</v>
      </c>
      <c r="D112" s="498">
        <f t="shared" si="11"/>
        <v>0</v>
      </c>
      <c r="F112" s="97"/>
      <c r="G112" s="97"/>
      <c r="H112" s="97"/>
      <c r="I112" s="223"/>
      <c r="J112" s="97"/>
      <c r="K112" s="97"/>
      <c r="L112" s="97"/>
      <c r="M112" s="97"/>
      <c r="N112" s="97"/>
    </row>
    <row r="113" spans="2:14">
      <c r="B113" s="497">
        <v>4</v>
      </c>
      <c r="C113" s="37">
        <f>'Plot (4)'!X36</f>
        <v>0</v>
      </c>
      <c r="D113" s="498">
        <f t="shared" si="11"/>
        <v>0</v>
      </c>
      <c r="F113" s="97"/>
      <c r="G113" s="97"/>
      <c r="H113" s="97"/>
      <c r="I113" s="223"/>
      <c r="J113" s="97"/>
      <c r="K113" s="97"/>
      <c r="L113" s="97"/>
      <c r="M113" s="97"/>
      <c r="N113" s="97"/>
    </row>
    <row r="114" spans="2:14">
      <c r="B114" s="497">
        <v>4</v>
      </c>
      <c r="C114" s="37">
        <f>'Plot (4)'!X37</f>
        <v>0</v>
      </c>
      <c r="D114" s="498">
        <f t="shared" si="11"/>
        <v>0</v>
      </c>
      <c r="F114" s="97"/>
      <c r="G114" s="97"/>
      <c r="H114" s="97"/>
      <c r="I114" s="223"/>
      <c r="J114" s="97"/>
      <c r="K114" s="97"/>
      <c r="L114" s="97"/>
      <c r="M114" s="97"/>
      <c r="N114" s="97"/>
    </row>
    <row r="115" spans="2:14">
      <c r="B115" s="497">
        <v>4</v>
      </c>
      <c r="C115" s="37">
        <f>'Plot (4)'!X38</f>
        <v>0</v>
      </c>
      <c r="D115" s="498">
        <f t="shared" si="11"/>
        <v>0</v>
      </c>
      <c r="F115" s="97"/>
      <c r="G115" s="97"/>
      <c r="H115" s="97"/>
      <c r="I115" s="223"/>
      <c r="J115" s="97"/>
      <c r="K115" s="97"/>
      <c r="L115" s="97"/>
      <c r="M115" s="97"/>
      <c r="N115" s="97"/>
    </row>
    <row r="116" spans="2:14">
      <c r="B116" s="497">
        <v>4</v>
      </c>
      <c r="C116" s="37">
        <f>'Plot (4)'!X39</f>
        <v>0</v>
      </c>
      <c r="D116" s="498">
        <f t="shared" si="11"/>
        <v>0</v>
      </c>
      <c r="F116" s="97"/>
      <c r="G116" s="97"/>
      <c r="H116" s="97"/>
      <c r="I116" s="223"/>
      <c r="J116" s="97"/>
      <c r="K116" s="97"/>
      <c r="L116" s="97"/>
      <c r="M116" s="97"/>
      <c r="N116" s="97"/>
    </row>
    <row r="117" spans="2:14">
      <c r="B117" s="500">
        <v>4</v>
      </c>
      <c r="C117" s="84">
        <f>'Plot (4)'!X40</f>
        <v>0</v>
      </c>
      <c r="D117" s="499">
        <f t="shared" si="11"/>
        <v>0</v>
      </c>
      <c r="F117" s="97"/>
      <c r="G117" s="97"/>
      <c r="H117" s="97"/>
      <c r="I117" s="223"/>
      <c r="J117" s="97"/>
      <c r="K117" s="97"/>
      <c r="L117" s="97"/>
      <c r="M117" s="97"/>
      <c r="N117" s="97"/>
    </row>
    <row r="118" spans="2:14">
      <c r="B118" s="402">
        <v>5</v>
      </c>
      <c r="C118" s="37">
        <f>'Plot (5)'!X12</f>
        <v>0</v>
      </c>
      <c r="D118" s="403">
        <f t="shared" si="0"/>
        <v>0</v>
      </c>
      <c r="F118" s="97"/>
      <c r="G118" s="97"/>
      <c r="H118" s="97"/>
      <c r="I118" s="223"/>
      <c r="J118" s="97"/>
      <c r="K118" s="97"/>
      <c r="L118" s="97"/>
      <c r="M118" s="97"/>
      <c r="N118" s="97"/>
    </row>
    <row r="119" spans="2:14">
      <c r="B119" s="402">
        <v>5</v>
      </c>
      <c r="C119" s="37">
        <f>'Plot (5)'!X13</f>
        <v>0</v>
      </c>
      <c r="D119" s="403">
        <f t="shared" si="0"/>
        <v>0</v>
      </c>
      <c r="F119" s="97"/>
      <c r="G119" s="97"/>
      <c r="H119" s="97"/>
      <c r="I119" s="223"/>
      <c r="J119" s="97"/>
      <c r="K119" s="97"/>
      <c r="L119" s="97"/>
      <c r="M119" s="97"/>
      <c r="N119" s="97"/>
    </row>
    <row r="120" spans="2:14">
      <c r="B120" s="402">
        <v>5</v>
      </c>
      <c r="C120" s="37">
        <f>'Plot (5)'!X14</f>
        <v>0</v>
      </c>
      <c r="D120" s="403">
        <f t="shared" si="0"/>
        <v>0</v>
      </c>
      <c r="F120" s="97"/>
      <c r="G120" s="97"/>
      <c r="H120" s="97"/>
      <c r="I120" s="223"/>
      <c r="J120" s="97"/>
      <c r="K120" s="97"/>
      <c r="L120" s="97"/>
      <c r="M120" s="97"/>
      <c r="N120" s="97"/>
    </row>
    <row r="121" spans="2:14">
      <c r="B121" s="402">
        <v>5</v>
      </c>
      <c r="C121" s="37">
        <f>'Plot (5)'!X15</f>
        <v>0</v>
      </c>
      <c r="D121" s="403">
        <f t="shared" si="0"/>
        <v>0</v>
      </c>
      <c r="F121" s="97"/>
      <c r="G121" s="97"/>
      <c r="H121" s="97"/>
      <c r="I121" s="223"/>
      <c r="J121" s="97"/>
      <c r="K121" s="97"/>
      <c r="L121" s="97"/>
      <c r="M121" s="97"/>
      <c r="N121" s="97"/>
    </row>
    <row r="122" spans="2:14">
      <c r="B122" s="402">
        <v>5</v>
      </c>
      <c r="C122" s="37">
        <f>'Plot (5)'!X16</f>
        <v>0</v>
      </c>
      <c r="D122" s="403">
        <f t="shared" si="0"/>
        <v>0</v>
      </c>
      <c r="F122" s="97"/>
      <c r="G122" s="97"/>
      <c r="H122" s="97"/>
      <c r="I122" s="223"/>
      <c r="J122" s="97"/>
      <c r="K122" s="97"/>
      <c r="L122" s="97"/>
      <c r="M122" s="97"/>
      <c r="N122" s="97"/>
    </row>
    <row r="123" spans="2:14">
      <c r="B123" s="402">
        <v>5</v>
      </c>
      <c r="C123" s="37">
        <f>'Plot (5)'!X17</f>
        <v>0</v>
      </c>
      <c r="D123" s="403">
        <f t="shared" si="0"/>
        <v>0</v>
      </c>
      <c r="F123" s="97"/>
      <c r="G123" s="97"/>
      <c r="H123" s="97"/>
      <c r="I123" s="223"/>
      <c r="J123" s="97"/>
      <c r="K123" s="97"/>
      <c r="L123" s="97"/>
      <c r="M123" s="97"/>
      <c r="N123" s="97"/>
    </row>
    <row r="124" spans="2:14">
      <c r="B124" s="402">
        <v>5</v>
      </c>
      <c r="C124" s="37">
        <f>'Plot (5)'!X18</f>
        <v>0</v>
      </c>
      <c r="D124" s="403">
        <f t="shared" si="0"/>
        <v>0</v>
      </c>
      <c r="F124" s="97"/>
      <c r="G124" s="97"/>
      <c r="H124" s="97"/>
      <c r="I124" s="223"/>
      <c r="J124" s="97"/>
      <c r="K124" s="97"/>
      <c r="L124" s="97"/>
      <c r="M124" s="97"/>
      <c r="N124" s="97"/>
    </row>
    <row r="125" spans="2:14">
      <c r="B125" s="402">
        <v>5</v>
      </c>
      <c r="C125" s="37">
        <f>'Plot (5)'!X19</f>
        <v>0</v>
      </c>
      <c r="D125" s="403">
        <f>C125^2</f>
        <v>0</v>
      </c>
      <c r="F125" s="97"/>
      <c r="G125" s="97"/>
      <c r="H125" s="97"/>
      <c r="I125" s="223"/>
      <c r="J125" s="97"/>
      <c r="K125" s="97"/>
      <c r="L125" s="97"/>
      <c r="M125" s="97"/>
      <c r="N125" s="97"/>
    </row>
    <row r="126" spans="2:14">
      <c r="B126" s="402">
        <v>5</v>
      </c>
      <c r="C126" s="37">
        <f>'Plot (5)'!X20</f>
        <v>0</v>
      </c>
      <c r="D126" s="403">
        <f t="shared" ref="D126:D131" si="12">C126^2</f>
        <v>0</v>
      </c>
      <c r="F126" s="97"/>
      <c r="G126" s="97"/>
      <c r="H126" s="97"/>
      <c r="I126" s="223"/>
      <c r="J126" s="97"/>
      <c r="K126" s="97"/>
      <c r="L126" s="97"/>
      <c r="M126" s="97"/>
      <c r="N126" s="97"/>
    </row>
    <row r="127" spans="2:14">
      <c r="B127" s="402">
        <v>5</v>
      </c>
      <c r="C127" s="37">
        <f>'Plot (5)'!X21</f>
        <v>0</v>
      </c>
      <c r="D127" s="403">
        <f t="shared" si="12"/>
        <v>0</v>
      </c>
      <c r="F127" s="97"/>
      <c r="G127" s="97"/>
      <c r="H127" s="97"/>
      <c r="I127" s="223"/>
      <c r="J127" s="97"/>
      <c r="K127" s="97"/>
      <c r="L127" s="97"/>
      <c r="M127" s="97"/>
      <c r="N127" s="97"/>
    </row>
    <row r="128" spans="2:14">
      <c r="B128" s="402">
        <v>5</v>
      </c>
      <c r="C128" s="37">
        <f>'Plot (5)'!X22</f>
        <v>0</v>
      </c>
      <c r="D128" s="403">
        <f t="shared" si="12"/>
        <v>0</v>
      </c>
      <c r="F128" s="97"/>
      <c r="G128" s="97"/>
      <c r="H128" s="97"/>
      <c r="I128" s="223"/>
      <c r="J128" s="97"/>
      <c r="K128" s="97"/>
      <c r="L128" s="97"/>
      <c r="M128" s="97"/>
      <c r="N128" s="97"/>
    </row>
    <row r="129" spans="2:14">
      <c r="B129" s="402">
        <v>5</v>
      </c>
      <c r="C129" s="37">
        <f>'Plot (5)'!X23</f>
        <v>0</v>
      </c>
      <c r="D129" s="403">
        <f t="shared" si="12"/>
        <v>0</v>
      </c>
      <c r="F129" s="97"/>
      <c r="G129" s="97"/>
      <c r="H129" s="97"/>
      <c r="I129" s="223"/>
      <c r="J129" s="97"/>
      <c r="K129" s="97"/>
      <c r="L129" s="97"/>
      <c r="M129" s="97"/>
      <c r="N129" s="97"/>
    </row>
    <row r="130" spans="2:14">
      <c r="B130" s="402">
        <v>5</v>
      </c>
      <c r="C130" s="37">
        <f>'Plot (5)'!X24</f>
        <v>0</v>
      </c>
      <c r="D130" s="403">
        <f t="shared" si="12"/>
        <v>0</v>
      </c>
      <c r="F130" s="97"/>
      <c r="G130" s="97"/>
      <c r="H130" s="97"/>
      <c r="I130" s="223"/>
      <c r="J130" s="97"/>
      <c r="K130" s="97"/>
      <c r="L130" s="97"/>
      <c r="M130" s="97"/>
      <c r="N130" s="97"/>
    </row>
    <row r="131" spans="2:14">
      <c r="B131" s="402">
        <v>5</v>
      </c>
      <c r="C131" s="37">
        <f>'Plot (5)'!X25</f>
        <v>0</v>
      </c>
      <c r="D131" s="403">
        <f t="shared" si="12"/>
        <v>0</v>
      </c>
      <c r="F131" s="97"/>
      <c r="G131" s="97"/>
      <c r="H131" s="97"/>
      <c r="I131" s="223"/>
      <c r="J131" s="97"/>
      <c r="K131" s="97"/>
      <c r="L131" s="97"/>
      <c r="M131" s="97"/>
      <c r="N131" s="97"/>
    </row>
    <row r="132" spans="2:14">
      <c r="B132" s="402">
        <v>5</v>
      </c>
      <c r="C132" s="37">
        <f>'Plot (5)'!X26</f>
        <v>0</v>
      </c>
      <c r="D132" s="403">
        <f t="shared" ref="D132:D137" si="13">C132^2</f>
        <v>0</v>
      </c>
      <c r="F132" s="97"/>
      <c r="G132" s="97"/>
      <c r="H132" s="97"/>
      <c r="I132" s="223"/>
      <c r="J132" s="97"/>
      <c r="K132" s="97"/>
      <c r="L132" s="97"/>
      <c r="M132" s="97"/>
      <c r="N132" s="97"/>
    </row>
    <row r="133" spans="2:14">
      <c r="B133" s="402">
        <v>5</v>
      </c>
      <c r="C133" s="37">
        <f>'Plot (5)'!X27</f>
        <v>0</v>
      </c>
      <c r="D133" s="403">
        <f t="shared" si="13"/>
        <v>0</v>
      </c>
      <c r="F133" s="97"/>
      <c r="G133" s="97"/>
      <c r="H133" s="97"/>
      <c r="I133" s="223"/>
      <c r="J133" s="97"/>
      <c r="K133" s="97"/>
      <c r="L133" s="97"/>
      <c r="M133" s="97"/>
      <c r="N133" s="97"/>
    </row>
    <row r="134" spans="2:14">
      <c r="B134" s="402">
        <v>5</v>
      </c>
      <c r="C134" s="37">
        <f>'Plot (5)'!X28</f>
        <v>0</v>
      </c>
      <c r="D134" s="403">
        <f t="shared" si="13"/>
        <v>0</v>
      </c>
      <c r="F134" s="97"/>
      <c r="G134" s="97"/>
      <c r="H134" s="97"/>
      <c r="I134" s="223"/>
      <c r="J134" s="97"/>
      <c r="K134" s="97"/>
      <c r="L134" s="97"/>
      <c r="M134" s="97"/>
      <c r="N134" s="97"/>
    </row>
    <row r="135" spans="2:14">
      <c r="B135" s="402">
        <v>5</v>
      </c>
      <c r="C135" s="37">
        <f>'Plot (5)'!X29</f>
        <v>0</v>
      </c>
      <c r="D135" s="403">
        <f t="shared" si="13"/>
        <v>0</v>
      </c>
      <c r="F135" s="97"/>
      <c r="G135" s="97"/>
      <c r="H135" s="97"/>
      <c r="I135" s="223"/>
      <c r="J135" s="97"/>
      <c r="K135" s="97"/>
      <c r="L135" s="97"/>
      <c r="M135" s="97"/>
      <c r="N135" s="97"/>
    </row>
    <row r="136" spans="2:14">
      <c r="B136" s="402">
        <v>5</v>
      </c>
      <c r="C136" s="37">
        <f>'Plot (5)'!X30</f>
        <v>0</v>
      </c>
      <c r="D136" s="403">
        <f t="shared" si="13"/>
        <v>0</v>
      </c>
      <c r="F136" s="97"/>
      <c r="G136" s="97"/>
      <c r="H136" s="97"/>
      <c r="I136" s="223"/>
      <c r="J136" s="97"/>
      <c r="K136" s="97"/>
      <c r="L136" s="97"/>
      <c r="M136" s="97"/>
      <c r="N136" s="97"/>
    </row>
    <row r="137" spans="2:14">
      <c r="B137" s="497">
        <v>5</v>
      </c>
      <c r="C137" s="37">
        <f>'Plot (5)'!X31</f>
        <v>0</v>
      </c>
      <c r="D137" s="498">
        <f t="shared" si="13"/>
        <v>0</v>
      </c>
      <c r="F137" s="97"/>
      <c r="G137" s="97"/>
      <c r="H137" s="97"/>
      <c r="I137" s="223"/>
      <c r="J137" s="97"/>
      <c r="K137" s="97"/>
      <c r="L137" s="97"/>
      <c r="M137" s="97"/>
      <c r="N137" s="97"/>
    </row>
    <row r="138" spans="2:14">
      <c r="B138" s="497">
        <v>5</v>
      </c>
      <c r="C138" s="37">
        <f>'Plot (5)'!X32</f>
        <v>0</v>
      </c>
      <c r="D138" s="498">
        <f t="shared" ref="D138:D146" si="14">C138^2</f>
        <v>0</v>
      </c>
      <c r="F138" s="97"/>
      <c r="G138" s="97"/>
      <c r="H138" s="97"/>
      <c r="I138" s="223"/>
      <c r="J138" s="97"/>
      <c r="K138" s="97"/>
      <c r="L138" s="97"/>
      <c r="M138" s="97"/>
      <c r="N138" s="97"/>
    </row>
    <row r="139" spans="2:14">
      <c r="B139" s="497">
        <v>5</v>
      </c>
      <c r="C139" s="37">
        <f>'Plot (5)'!X33</f>
        <v>0</v>
      </c>
      <c r="D139" s="498">
        <f t="shared" si="14"/>
        <v>0</v>
      </c>
      <c r="F139" s="97"/>
      <c r="G139" s="97"/>
      <c r="H139" s="97"/>
      <c r="I139" s="223"/>
      <c r="J139" s="97"/>
      <c r="K139" s="97"/>
      <c r="L139" s="97"/>
      <c r="M139" s="97"/>
      <c r="N139" s="97"/>
    </row>
    <row r="140" spans="2:14">
      <c r="B140" s="497">
        <v>5</v>
      </c>
      <c r="C140" s="37">
        <f>'Plot (5)'!X34</f>
        <v>0</v>
      </c>
      <c r="D140" s="498">
        <f t="shared" si="14"/>
        <v>0</v>
      </c>
      <c r="F140" s="97"/>
      <c r="G140" s="97"/>
      <c r="H140" s="97"/>
      <c r="I140" s="223"/>
      <c r="J140" s="97"/>
      <c r="K140" s="97"/>
      <c r="L140" s="97"/>
      <c r="M140" s="97"/>
      <c r="N140" s="97"/>
    </row>
    <row r="141" spans="2:14">
      <c r="B141" s="497">
        <v>5</v>
      </c>
      <c r="C141" s="37">
        <f>'Plot (5)'!X35</f>
        <v>0</v>
      </c>
      <c r="D141" s="498">
        <f t="shared" si="14"/>
        <v>0</v>
      </c>
      <c r="F141" s="97"/>
      <c r="G141" s="97"/>
      <c r="H141" s="97"/>
      <c r="I141" s="223"/>
      <c r="J141" s="97"/>
      <c r="K141" s="97"/>
      <c r="L141" s="97"/>
      <c r="M141" s="97"/>
      <c r="N141" s="97"/>
    </row>
    <row r="142" spans="2:14">
      <c r="B142" s="497">
        <v>5</v>
      </c>
      <c r="C142" s="37">
        <f>'Plot (5)'!X36</f>
        <v>0</v>
      </c>
      <c r="D142" s="498">
        <f t="shared" si="14"/>
        <v>0</v>
      </c>
      <c r="F142" s="97"/>
      <c r="G142" s="97"/>
      <c r="H142" s="97"/>
      <c r="I142" s="223"/>
      <c r="J142" s="97"/>
      <c r="K142" s="97"/>
      <c r="L142" s="97"/>
      <c r="M142" s="97"/>
      <c r="N142" s="97"/>
    </row>
    <row r="143" spans="2:14">
      <c r="B143" s="497">
        <v>5</v>
      </c>
      <c r="C143" s="37">
        <f>'Plot (5)'!X37</f>
        <v>0</v>
      </c>
      <c r="D143" s="498">
        <f t="shared" si="14"/>
        <v>0</v>
      </c>
      <c r="F143" s="97"/>
      <c r="G143" s="97"/>
      <c r="H143" s="97"/>
      <c r="I143" s="223"/>
      <c r="J143" s="97"/>
      <c r="K143" s="97"/>
      <c r="L143" s="97"/>
      <c r="M143" s="97"/>
      <c r="N143" s="97"/>
    </row>
    <row r="144" spans="2:14">
      <c r="B144" s="497">
        <v>5</v>
      </c>
      <c r="C144" s="37">
        <f>'Plot (5)'!X38</f>
        <v>0</v>
      </c>
      <c r="D144" s="498">
        <f t="shared" si="14"/>
        <v>0</v>
      </c>
      <c r="F144" s="97"/>
      <c r="G144" s="97"/>
      <c r="H144" s="97"/>
      <c r="I144" s="223"/>
      <c r="J144" s="97"/>
      <c r="K144" s="97"/>
      <c r="L144" s="97"/>
      <c r="M144" s="97"/>
      <c r="N144" s="97"/>
    </row>
    <row r="145" spans="2:14">
      <c r="B145" s="497">
        <v>5</v>
      </c>
      <c r="C145" s="37">
        <f>'Plot (5)'!X39</f>
        <v>0</v>
      </c>
      <c r="D145" s="498">
        <f t="shared" si="14"/>
        <v>0</v>
      </c>
      <c r="F145" s="97"/>
      <c r="G145" s="97"/>
      <c r="H145" s="97"/>
      <c r="I145" s="223"/>
      <c r="J145" s="97"/>
      <c r="K145" s="97"/>
      <c r="L145" s="97"/>
      <c r="M145" s="97"/>
      <c r="N145" s="97"/>
    </row>
    <row r="146" spans="2:14">
      <c r="B146" s="500">
        <v>5</v>
      </c>
      <c r="C146" s="84">
        <f>'Plot (5)'!X40</f>
        <v>0</v>
      </c>
      <c r="D146" s="499">
        <f t="shared" si="14"/>
        <v>0</v>
      </c>
      <c r="F146" s="97"/>
      <c r="G146" s="97"/>
      <c r="H146" s="97"/>
      <c r="I146" s="223"/>
      <c r="J146" s="97"/>
      <c r="K146" s="97"/>
      <c r="L146" s="97"/>
      <c r="M146" s="97"/>
      <c r="N146" s="97"/>
    </row>
    <row r="147" spans="2:14">
      <c r="B147" s="402">
        <v>6</v>
      </c>
      <c r="C147" s="37">
        <f>'Plot (6)'!X12</f>
        <v>0</v>
      </c>
      <c r="D147" s="403">
        <f t="shared" si="0"/>
        <v>0</v>
      </c>
      <c r="F147" s="97"/>
      <c r="G147" s="97"/>
      <c r="H147" s="97"/>
      <c r="I147" s="223"/>
      <c r="J147" s="97"/>
      <c r="K147" s="97"/>
      <c r="L147" s="97"/>
      <c r="M147" s="97"/>
      <c r="N147" s="97"/>
    </row>
    <row r="148" spans="2:14">
      <c r="B148" s="402">
        <v>6</v>
      </c>
      <c r="C148" s="37">
        <f>'Plot (6)'!X13</f>
        <v>0</v>
      </c>
      <c r="D148" s="403">
        <f t="shared" si="0"/>
        <v>0</v>
      </c>
      <c r="F148" s="97"/>
      <c r="G148" s="97"/>
      <c r="H148" s="97"/>
      <c r="I148" s="223"/>
      <c r="J148" s="97"/>
      <c r="K148" s="97"/>
      <c r="L148" s="97"/>
      <c r="M148" s="97"/>
      <c r="N148" s="97"/>
    </row>
    <row r="149" spans="2:14">
      <c r="B149" s="402">
        <v>6</v>
      </c>
      <c r="C149" s="37">
        <f>'Plot (6)'!X14</f>
        <v>0</v>
      </c>
      <c r="D149" s="403">
        <f t="shared" si="0"/>
        <v>0</v>
      </c>
      <c r="F149" s="97"/>
      <c r="G149" s="97"/>
      <c r="H149" s="97"/>
      <c r="I149" s="223"/>
      <c r="J149" s="97"/>
      <c r="K149" s="97"/>
      <c r="L149" s="97"/>
      <c r="M149" s="97"/>
      <c r="N149" s="97"/>
    </row>
    <row r="150" spans="2:14">
      <c r="B150" s="402">
        <v>6</v>
      </c>
      <c r="C150" s="37">
        <f>'Plot (6)'!X15</f>
        <v>0</v>
      </c>
      <c r="D150" s="403">
        <f t="shared" si="0"/>
        <v>0</v>
      </c>
      <c r="F150" s="97"/>
      <c r="G150" s="97"/>
      <c r="H150" s="97"/>
      <c r="I150" s="223"/>
      <c r="J150" s="97"/>
      <c r="K150" s="97"/>
      <c r="L150" s="97"/>
      <c r="M150" s="97"/>
      <c r="N150" s="97"/>
    </row>
    <row r="151" spans="2:14">
      <c r="B151" s="402">
        <v>6</v>
      </c>
      <c r="C151" s="37">
        <f>'Plot (6)'!X16</f>
        <v>0</v>
      </c>
      <c r="D151" s="403">
        <f t="shared" si="0"/>
        <v>0</v>
      </c>
      <c r="F151" s="97"/>
      <c r="G151" s="97"/>
      <c r="H151" s="97"/>
      <c r="I151" s="223"/>
      <c r="J151" s="97"/>
      <c r="K151" s="97"/>
      <c r="L151" s="97"/>
      <c r="M151" s="97"/>
      <c r="N151" s="97"/>
    </row>
    <row r="152" spans="2:14">
      <c r="B152" s="402">
        <v>6</v>
      </c>
      <c r="C152" s="37">
        <f>'Plot (6)'!X17</f>
        <v>0</v>
      </c>
      <c r="D152" s="403">
        <f t="shared" si="0"/>
        <v>0</v>
      </c>
      <c r="F152" s="97"/>
      <c r="G152" s="97"/>
      <c r="H152" s="97"/>
      <c r="I152" s="223"/>
      <c r="J152" s="97"/>
      <c r="K152" s="97"/>
      <c r="L152" s="97"/>
      <c r="M152" s="97"/>
      <c r="N152" s="97"/>
    </row>
    <row r="153" spans="2:14">
      <c r="B153" s="402">
        <v>6</v>
      </c>
      <c r="C153" s="37">
        <f>'Plot (6)'!X18</f>
        <v>0</v>
      </c>
      <c r="D153" s="403">
        <f t="shared" si="0"/>
        <v>0</v>
      </c>
      <c r="F153" s="97"/>
      <c r="G153" s="97"/>
      <c r="H153" s="97"/>
      <c r="I153" s="223"/>
      <c r="J153" s="97"/>
      <c r="K153" s="97"/>
      <c r="L153" s="97"/>
      <c r="M153" s="97"/>
      <c r="N153" s="97"/>
    </row>
    <row r="154" spans="2:14">
      <c r="B154" s="402">
        <v>6</v>
      </c>
      <c r="C154" s="37">
        <f>'Plot (6)'!X19</f>
        <v>0</v>
      </c>
      <c r="D154" s="403">
        <f t="shared" si="0"/>
        <v>0</v>
      </c>
      <c r="F154" s="97"/>
      <c r="G154" s="97"/>
      <c r="H154" s="97"/>
      <c r="I154" s="223"/>
      <c r="J154" s="97"/>
      <c r="K154" s="97"/>
      <c r="L154" s="97"/>
      <c r="M154" s="97"/>
      <c r="N154" s="97"/>
    </row>
    <row r="155" spans="2:14">
      <c r="B155" s="402">
        <v>6</v>
      </c>
      <c r="C155" s="37">
        <f>'Plot (6)'!X20</f>
        <v>0</v>
      </c>
      <c r="D155" s="403">
        <f t="shared" ref="D155:D160" si="15">C155^2</f>
        <v>0</v>
      </c>
      <c r="F155" s="97"/>
      <c r="G155" s="97"/>
      <c r="H155" s="97"/>
      <c r="I155" s="223"/>
      <c r="J155" s="97"/>
      <c r="K155" s="97"/>
      <c r="L155" s="97"/>
      <c r="M155" s="97"/>
      <c r="N155" s="97"/>
    </row>
    <row r="156" spans="2:14">
      <c r="B156" s="402">
        <v>6</v>
      </c>
      <c r="C156" s="37">
        <f>'Plot (6)'!X21</f>
        <v>0</v>
      </c>
      <c r="D156" s="403">
        <f t="shared" si="15"/>
        <v>0</v>
      </c>
      <c r="F156" s="97"/>
      <c r="G156" s="97"/>
      <c r="H156" s="97"/>
      <c r="I156" s="223"/>
      <c r="J156" s="97"/>
      <c r="K156" s="97"/>
      <c r="L156" s="97"/>
      <c r="M156" s="97"/>
      <c r="N156" s="97"/>
    </row>
    <row r="157" spans="2:14">
      <c r="B157" s="402">
        <v>6</v>
      </c>
      <c r="C157" s="37">
        <f>'Plot (6)'!X22</f>
        <v>0</v>
      </c>
      <c r="D157" s="403">
        <f t="shared" si="15"/>
        <v>0</v>
      </c>
      <c r="F157" s="97"/>
      <c r="G157" s="97"/>
      <c r="H157" s="97"/>
      <c r="I157" s="223"/>
      <c r="J157" s="97"/>
      <c r="K157" s="97"/>
      <c r="L157" s="97"/>
      <c r="M157" s="97"/>
      <c r="N157" s="97"/>
    </row>
    <row r="158" spans="2:14">
      <c r="B158" s="402">
        <v>6</v>
      </c>
      <c r="C158" s="37">
        <f>'Plot (6)'!X23</f>
        <v>0</v>
      </c>
      <c r="D158" s="403">
        <f t="shared" si="15"/>
        <v>0</v>
      </c>
      <c r="F158" s="97"/>
      <c r="G158" s="97"/>
      <c r="H158" s="97"/>
      <c r="I158" s="223"/>
      <c r="J158" s="97"/>
      <c r="K158" s="97"/>
      <c r="L158" s="97"/>
      <c r="M158" s="97"/>
      <c r="N158" s="97"/>
    </row>
    <row r="159" spans="2:14">
      <c r="B159" s="402">
        <v>6</v>
      </c>
      <c r="C159" s="37">
        <f>'Plot (6)'!X24</f>
        <v>0</v>
      </c>
      <c r="D159" s="403">
        <f t="shared" si="15"/>
        <v>0</v>
      </c>
      <c r="F159" s="97"/>
      <c r="G159" s="97"/>
      <c r="H159" s="97"/>
      <c r="I159" s="223"/>
      <c r="J159" s="97"/>
      <c r="K159" s="97"/>
      <c r="L159" s="97"/>
      <c r="M159" s="97"/>
      <c r="N159" s="97"/>
    </row>
    <row r="160" spans="2:14">
      <c r="B160" s="402">
        <v>6</v>
      </c>
      <c r="C160" s="37">
        <f>'Plot (6)'!X25</f>
        <v>0</v>
      </c>
      <c r="D160" s="403">
        <f t="shared" si="15"/>
        <v>0</v>
      </c>
      <c r="F160" s="97"/>
      <c r="G160" s="97"/>
      <c r="H160" s="97"/>
      <c r="I160" s="223"/>
      <c r="J160" s="97"/>
      <c r="K160" s="97"/>
      <c r="L160" s="97"/>
      <c r="M160" s="97"/>
      <c r="N160" s="97"/>
    </row>
    <row r="161" spans="2:14">
      <c r="B161" s="402">
        <v>6</v>
      </c>
      <c r="C161" s="37">
        <f>'Plot (6)'!X26</f>
        <v>0</v>
      </c>
      <c r="D161" s="403">
        <f t="shared" ref="D161:D166" si="16">C161^2</f>
        <v>0</v>
      </c>
      <c r="F161" s="97"/>
      <c r="G161" s="97"/>
      <c r="H161" s="97"/>
      <c r="I161" s="223"/>
      <c r="J161" s="97"/>
      <c r="K161" s="97"/>
      <c r="L161" s="97"/>
      <c r="M161" s="97"/>
      <c r="N161" s="97"/>
    </row>
    <row r="162" spans="2:14">
      <c r="B162" s="402">
        <v>6</v>
      </c>
      <c r="C162" s="37">
        <f>'Plot (6)'!X27</f>
        <v>0</v>
      </c>
      <c r="D162" s="403">
        <f t="shared" si="16"/>
        <v>0</v>
      </c>
      <c r="F162" s="97"/>
      <c r="G162" s="97"/>
      <c r="H162" s="97"/>
      <c r="I162" s="223"/>
      <c r="J162" s="97"/>
      <c r="K162" s="97"/>
      <c r="L162" s="97"/>
      <c r="M162" s="97"/>
      <c r="N162" s="97"/>
    </row>
    <row r="163" spans="2:14">
      <c r="B163" s="402">
        <v>6</v>
      </c>
      <c r="C163" s="37">
        <f>'Plot (6)'!X28</f>
        <v>0</v>
      </c>
      <c r="D163" s="403">
        <f t="shared" si="16"/>
        <v>0</v>
      </c>
      <c r="F163" s="97"/>
      <c r="G163" s="97"/>
      <c r="H163" s="97"/>
      <c r="I163" s="223"/>
      <c r="J163" s="97"/>
      <c r="K163" s="97"/>
      <c r="L163" s="97"/>
      <c r="M163" s="97"/>
      <c r="N163" s="97"/>
    </row>
    <row r="164" spans="2:14">
      <c r="B164" s="402">
        <v>6</v>
      </c>
      <c r="C164" s="37">
        <f>'Plot (6)'!X29</f>
        <v>0</v>
      </c>
      <c r="D164" s="403">
        <f t="shared" si="16"/>
        <v>0</v>
      </c>
      <c r="F164" s="97"/>
      <c r="G164" s="97"/>
      <c r="H164" s="97"/>
      <c r="I164" s="223"/>
      <c r="J164" s="97"/>
      <c r="K164" s="97"/>
      <c r="L164" s="97"/>
      <c r="M164" s="97"/>
      <c r="N164" s="97"/>
    </row>
    <row r="165" spans="2:14">
      <c r="B165" s="402">
        <v>6</v>
      </c>
      <c r="C165" s="37">
        <f>'Plot (6)'!X30</f>
        <v>0</v>
      </c>
      <c r="D165" s="403">
        <f t="shared" si="16"/>
        <v>0</v>
      </c>
      <c r="F165" s="97"/>
      <c r="G165" s="97"/>
      <c r="H165" s="97"/>
      <c r="I165" s="223"/>
      <c r="J165" s="97"/>
      <c r="K165" s="97"/>
      <c r="L165" s="97"/>
      <c r="M165" s="97"/>
      <c r="N165" s="97"/>
    </row>
    <row r="166" spans="2:14">
      <c r="B166" s="497">
        <v>6</v>
      </c>
      <c r="C166" s="37">
        <f>'Plot (6)'!X31</f>
        <v>0</v>
      </c>
      <c r="D166" s="498">
        <f t="shared" si="16"/>
        <v>0</v>
      </c>
      <c r="F166" s="97"/>
      <c r="G166" s="97"/>
      <c r="H166" s="97"/>
      <c r="I166" s="223"/>
      <c r="J166" s="97"/>
      <c r="K166" s="97"/>
      <c r="L166" s="97"/>
      <c r="M166" s="97"/>
      <c r="N166" s="97"/>
    </row>
    <row r="167" spans="2:14">
      <c r="B167" s="497">
        <v>6</v>
      </c>
      <c r="C167" s="37">
        <f>'Plot (6)'!X32</f>
        <v>0</v>
      </c>
      <c r="D167" s="498">
        <f t="shared" ref="D167:D175" si="17">C167^2</f>
        <v>0</v>
      </c>
      <c r="F167" s="97"/>
      <c r="G167" s="97"/>
      <c r="H167" s="97"/>
      <c r="I167" s="223"/>
      <c r="J167" s="97"/>
      <c r="K167" s="97"/>
      <c r="L167" s="97"/>
      <c r="M167" s="97"/>
      <c r="N167" s="97"/>
    </row>
    <row r="168" spans="2:14">
      <c r="B168" s="497">
        <v>6</v>
      </c>
      <c r="C168" s="37">
        <f>'Plot (6)'!X33</f>
        <v>0</v>
      </c>
      <c r="D168" s="498">
        <f t="shared" si="17"/>
        <v>0</v>
      </c>
      <c r="F168" s="97"/>
      <c r="G168" s="97"/>
      <c r="H168" s="97"/>
      <c r="I168" s="223"/>
      <c r="J168" s="97"/>
      <c r="K168" s="97"/>
      <c r="L168" s="97"/>
      <c r="M168" s="97"/>
      <c r="N168" s="97"/>
    </row>
    <row r="169" spans="2:14">
      <c r="B169" s="497">
        <v>6</v>
      </c>
      <c r="C169" s="37">
        <f>'Plot (6)'!X34</f>
        <v>0</v>
      </c>
      <c r="D169" s="498">
        <f t="shared" si="17"/>
        <v>0</v>
      </c>
      <c r="F169" s="97"/>
      <c r="G169" s="97"/>
      <c r="H169" s="97"/>
      <c r="I169" s="223"/>
      <c r="J169" s="97"/>
      <c r="K169" s="97"/>
      <c r="L169" s="97"/>
      <c r="M169" s="97"/>
      <c r="N169" s="97"/>
    </row>
    <row r="170" spans="2:14">
      <c r="B170" s="497">
        <v>6</v>
      </c>
      <c r="C170" s="37">
        <f>'Plot (6)'!X35</f>
        <v>0</v>
      </c>
      <c r="D170" s="498">
        <f t="shared" si="17"/>
        <v>0</v>
      </c>
      <c r="F170" s="97"/>
      <c r="G170" s="97"/>
      <c r="H170" s="97"/>
      <c r="I170" s="223"/>
      <c r="J170" s="97"/>
      <c r="K170" s="97"/>
      <c r="L170" s="97"/>
      <c r="M170" s="97"/>
      <c r="N170" s="97"/>
    </row>
    <row r="171" spans="2:14">
      <c r="B171" s="497">
        <v>6</v>
      </c>
      <c r="C171" s="37">
        <f>'Plot (6)'!X36</f>
        <v>0</v>
      </c>
      <c r="D171" s="498">
        <f t="shared" si="17"/>
        <v>0</v>
      </c>
      <c r="F171" s="97"/>
      <c r="G171" s="97"/>
      <c r="H171" s="97"/>
      <c r="I171" s="223"/>
      <c r="J171" s="97"/>
      <c r="K171" s="97"/>
      <c r="L171" s="97"/>
      <c r="M171" s="97"/>
      <c r="N171" s="97"/>
    </row>
    <row r="172" spans="2:14">
      <c r="B172" s="497">
        <v>6</v>
      </c>
      <c r="C172" s="37">
        <f>'Plot (6)'!X37</f>
        <v>0</v>
      </c>
      <c r="D172" s="498">
        <f t="shared" si="17"/>
        <v>0</v>
      </c>
      <c r="F172" s="97"/>
      <c r="G172" s="97"/>
      <c r="H172" s="97"/>
      <c r="I172" s="223"/>
      <c r="J172" s="97"/>
      <c r="K172" s="97"/>
      <c r="L172" s="97"/>
      <c r="M172" s="97"/>
      <c r="N172" s="97"/>
    </row>
    <row r="173" spans="2:14">
      <c r="B173" s="497">
        <v>6</v>
      </c>
      <c r="C173" s="37">
        <f>'Plot (6)'!X38</f>
        <v>0</v>
      </c>
      <c r="D173" s="498">
        <f t="shared" si="17"/>
        <v>0</v>
      </c>
      <c r="F173" s="97"/>
      <c r="G173" s="97"/>
      <c r="H173" s="97"/>
      <c r="I173" s="223"/>
      <c r="J173" s="97"/>
      <c r="K173" s="97"/>
      <c r="L173" s="97"/>
      <c r="M173" s="97"/>
      <c r="N173" s="97"/>
    </row>
    <row r="174" spans="2:14">
      <c r="B174" s="497">
        <v>6</v>
      </c>
      <c r="C174" s="37">
        <f>'Plot (6)'!X39</f>
        <v>0</v>
      </c>
      <c r="D174" s="498">
        <f t="shared" si="17"/>
        <v>0</v>
      </c>
      <c r="F174" s="97"/>
      <c r="G174" s="97"/>
      <c r="H174" s="97"/>
      <c r="I174" s="223"/>
      <c r="J174" s="97"/>
      <c r="K174" s="97"/>
      <c r="L174" s="97"/>
      <c r="M174" s="97"/>
      <c r="N174" s="97"/>
    </row>
    <row r="175" spans="2:14">
      <c r="B175" s="500">
        <v>6</v>
      </c>
      <c r="C175" s="84">
        <f>'Plot (6)'!X40</f>
        <v>0</v>
      </c>
      <c r="D175" s="499">
        <f t="shared" si="17"/>
        <v>0</v>
      </c>
      <c r="F175" s="97"/>
      <c r="G175" s="97"/>
      <c r="H175" s="97"/>
      <c r="I175" s="223"/>
      <c r="J175" s="97"/>
      <c r="K175" s="97"/>
      <c r="L175" s="97"/>
      <c r="M175" s="97"/>
      <c r="N175" s="97"/>
    </row>
    <row r="176" spans="2:14">
      <c r="B176" s="402">
        <v>7</v>
      </c>
      <c r="C176" s="37">
        <f>'Plot (7)'!X12</f>
        <v>0</v>
      </c>
      <c r="D176" s="403">
        <f t="shared" si="0"/>
        <v>0</v>
      </c>
      <c r="F176" s="97"/>
      <c r="G176" s="97"/>
      <c r="H176" s="97"/>
      <c r="I176" s="223"/>
      <c r="J176" s="97"/>
      <c r="K176" s="97"/>
      <c r="L176" s="97"/>
      <c r="M176" s="97"/>
      <c r="N176" s="97"/>
    </row>
    <row r="177" spans="2:14">
      <c r="B177" s="402">
        <v>7</v>
      </c>
      <c r="C177" s="37">
        <f>'Plot (7)'!X13</f>
        <v>0</v>
      </c>
      <c r="D177" s="403">
        <f t="shared" si="0"/>
        <v>0</v>
      </c>
      <c r="F177" s="97"/>
      <c r="G177" s="97"/>
      <c r="H177" s="97"/>
      <c r="I177" s="223"/>
      <c r="J177" s="97"/>
      <c r="K177" s="97"/>
      <c r="L177" s="97"/>
      <c r="M177" s="97"/>
      <c r="N177" s="97"/>
    </row>
    <row r="178" spans="2:14">
      <c r="B178" s="402">
        <v>7</v>
      </c>
      <c r="C178" s="37">
        <f>'Plot (7)'!X14</f>
        <v>0</v>
      </c>
      <c r="D178" s="403">
        <f t="shared" si="0"/>
        <v>0</v>
      </c>
      <c r="F178" s="97"/>
      <c r="G178" s="97"/>
      <c r="H178" s="97"/>
      <c r="I178" s="223"/>
      <c r="J178" s="97"/>
      <c r="K178" s="97"/>
      <c r="L178" s="97"/>
      <c r="M178" s="97"/>
      <c r="N178" s="97"/>
    </row>
    <row r="179" spans="2:14">
      <c r="B179" s="402">
        <v>7</v>
      </c>
      <c r="C179" s="37">
        <f>'Plot (7)'!X15</f>
        <v>0</v>
      </c>
      <c r="D179" s="403">
        <f t="shared" si="0"/>
        <v>0</v>
      </c>
      <c r="F179" s="97"/>
      <c r="G179" s="97"/>
      <c r="H179" s="97"/>
      <c r="I179" s="223"/>
      <c r="J179" s="97"/>
      <c r="K179" s="97"/>
      <c r="L179" s="97"/>
      <c r="M179" s="97"/>
      <c r="N179" s="97"/>
    </row>
    <row r="180" spans="2:14">
      <c r="B180" s="402">
        <v>7</v>
      </c>
      <c r="C180" s="37">
        <f>'Plot (7)'!X16</f>
        <v>0</v>
      </c>
      <c r="D180" s="403">
        <f t="shared" si="0"/>
        <v>0</v>
      </c>
      <c r="F180" s="97"/>
      <c r="G180" s="97"/>
      <c r="H180" s="97"/>
      <c r="I180" s="223"/>
      <c r="J180" s="97"/>
      <c r="K180" s="97"/>
      <c r="L180" s="97"/>
      <c r="M180" s="97"/>
      <c r="N180" s="97"/>
    </row>
    <row r="181" spans="2:14">
      <c r="B181" s="402">
        <v>7</v>
      </c>
      <c r="C181" s="37">
        <f>'Plot (7)'!X17</f>
        <v>0</v>
      </c>
      <c r="D181" s="403">
        <f t="shared" si="0"/>
        <v>0</v>
      </c>
      <c r="F181" s="97"/>
      <c r="G181" s="97"/>
      <c r="H181" s="97"/>
      <c r="I181" s="223"/>
      <c r="J181" s="97"/>
      <c r="K181" s="97"/>
      <c r="L181" s="97"/>
      <c r="M181" s="97"/>
      <c r="N181" s="97"/>
    </row>
    <row r="182" spans="2:14">
      <c r="B182" s="402">
        <v>7</v>
      </c>
      <c r="C182" s="37">
        <f>'Plot (7)'!X18</f>
        <v>0</v>
      </c>
      <c r="D182" s="403">
        <f t="shared" si="0"/>
        <v>0</v>
      </c>
      <c r="F182" s="97"/>
      <c r="G182" s="97"/>
      <c r="H182" s="97"/>
      <c r="I182" s="223"/>
      <c r="J182" s="97"/>
      <c r="K182" s="97"/>
      <c r="L182" s="97"/>
      <c r="M182" s="97"/>
      <c r="N182" s="97"/>
    </row>
    <row r="183" spans="2:14">
      <c r="B183" s="402">
        <v>7</v>
      </c>
      <c r="C183" s="37">
        <f>'Plot (7)'!X19</f>
        <v>0</v>
      </c>
      <c r="D183" s="403">
        <f t="shared" si="0"/>
        <v>0</v>
      </c>
      <c r="F183" s="97"/>
      <c r="G183" s="97"/>
      <c r="H183" s="97"/>
      <c r="I183" s="223"/>
      <c r="J183" s="97"/>
      <c r="K183" s="97"/>
      <c r="L183" s="97"/>
      <c r="M183" s="97"/>
      <c r="N183" s="97"/>
    </row>
    <row r="184" spans="2:14">
      <c r="B184" s="402">
        <v>7</v>
      </c>
      <c r="C184" s="37">
        <f>'Plot (7)'!X20</f>
        <v>0</v>
      </c>
      <c r="D184" s="403">
        <f t="shared" ref="D184:D189" si="18">C184^2</f>
        <v>0</v>
      </c>
      <c r="F184" s="97"/>
      <c r="G184" s="97"/>
      <c r="H184" s="97"/>
      <c r="I184" s="223"/>
      <c r="J184" s="97"/>
      <c r="K184" s="97"/>
      <c r="L184" s="97"/>
      <c r="M184" s="97"/>
      <c r="N184" s="97"/>
    </row>
    <row r="185" spans="2:14">
      <c r="B185" s="402">
        <v>7</v>
      </c>
      <c r="C185" s="37">
        <f>'Plot (7)'!X21</f>
        <v>0</v>
      </c>
      <c r="D185" s="403">
        <f t="shared" si="18"/>
        <v>0</v>
      </c>
      <c r="F185" s="97"/>
      <c r="G185" s="97"/>
      <c r="H185" s="97"/>
      <c r="I185" s="223"/>
      <c r="J185" s="97"/>
      <c r="K185" s="97"/>
      <c r="L185" s="97"/>
      <c r="M185" s="97"/>
      <c r="N185" s="97"/>
    </row>
    <row r="186" spans="2:14">
      <c r="B186" s="402">
        <v>7</v>
      </c>
      <c r="C186" s="37">
        <f>'Plot (7)'!X22</f>
        <v>0</v>
      </c>
      <c r="D186" s="403">
        <f t="shared" si="18"/>
        <v>0</v>
      </c>
      <c r="F186" s="97"/>
      <c r="G186" s="97"/>
      <c r="H186" s="97"/>
      <c r="I186" s="223"/>
      <c r="J186" s="97"/>
      <c r="K186" s="97"/>
      <c r="L186" s="97"/>
      <c r="M186" s="97"/>
      <c r="N186" s="97"/>
    </row>
    <row r="187" spans="2:14">
      <c r="B187" s="402">
        <v>7</v>
      </c>
      <c r="C187" s="37">
        <f>'Plot (7)'!X23</f>
        <v>0</v>
      </c>
      <c r="D187" s="403">
        <f t="shared" si="18"/>
        <v>0</v>
      </c>
      <c r="F187" s="97"/>
      <c r="G187" s="97"/>
      <c r="H187" s="97"/>
      <c r="I187" s="223"/>
      <c r="J187" s="97"/>
      <c r="K187" s="97"/>
      <c r="L187" s="97"/>
      <c r="M187" s="97"/>
      <c r="N187" s="97"/>
    </row>
    <row r="188" spans="2:14">
      <c r="B188" s="402">
        <v>7</v>
      </c>
      <c r="C188" s="37">
        <f>'Plot (7)'!X24</f>
        <v>0</v>
      </c>
      <c r="D188" s="403">
        <f t="shared" si="18"/>
        <v>0</v>
      </c>
      <c r="F188" s="97"/>
      <c r="G188" s="97"/>
      <c r="H188" s="97"/>
      <c r="I188" s="223"/>
      <c r="J188" s="97"/>
      <c r="K188" s="97"/>
      <c r="L188" s="97"/>
      <c r="M188" s="97"/>
      <c r="N188" s="97"/>
    </row>
    <row r="189" spans="2:14">
      <c r="B189" s="402">
        <v>7</v>
      </c>
      <c r="C189" s="37">
        <f>'Plot (7)'!X25</f>
        <v>0</v>
      </c>
      <c r="D189" s="403">
        <f t="shared" si="18"/>
        <v>0</v>
      </c>
      <c r="F189" s="97"/>
      <c r="G189" s="97"/>
      <c r="H189" s="97"/>
      <c r="I189" s="223"/>
      <c r="J189" s="97"/>
      <c r="K189" s="97"/>
      <c r="L189" s="97"/>
      <c r="M189" s="97"/>
      <c r="N189" s="97"/>
    </row>
    <row r="190" spans="2:14">
      <c r="B190" s="402">
        <v>7</v>
      </c>
      <c r="C190" s="37">
        <f>'Plot (7)'!X26</f>
        <v>0</v>
      </c>
      <c r="D190" s="403">
        <f t="shared" ref="D190:D195" si="19">C190^2</f>
        <v>0</v>
      </c>
      <c r="F190" s="97"/>
      <c r="G190" s="97"/>
      <c r="H190" s="97"/>
      <c r="I190" s="223"/>
      <c r="J190" s="97"/>
      <c r="K190" s="97"/>
      <c r="L190" s="97"/>
      <c r="M190" s="97"/>
      <c r="N190" s="97"/>
    </row>
    <row r="191" spans="2:14">
      <c r="B191" s="402">
        <v>7</v>
      </c>
      <c r="C191" s="37">
        <f>'Plot (7)'!X27</f>
        <v>0</v>
      </c>
      <c r="D191" s="403">
        <f t="shared" si="19"/>
        <v>0</v>
      </c>
      <c r="F191" s="97"/>
      <c r="G191" s="97"/>
      <c r="H191" s="97"/>
      <c r="I191" s="223"/>
      <c r="J191" s="97"/>
      <c r="K191" s="97"/>
      <c r="L191" s="97"/>
      <c r="M191" s="97"/>
      <c r="N191" s="97"/>
    </row>
    <row r="192" spans="2:14">
      <c r="B192" s="402">
        <v>7</v>
      </c>
      <c r="C192" s="37">
        <f>'Plot (7)'!X28</f>
        <v>0</v>
      </c>
      <c r="D192" s="403">
        <f t="shared" si="19"/>
        <v>0</v>
      </c>
      <c r="F192" s="97"/>
      <c r="G192" s="97"/>
      <c r="H192" s="97"/>
      <c r="I192" s="223"/>
      <c r="J192" s="97"/>
      <c r="K192" s="97"/>
      <c r="L192" s="97"/>
      <c r="M192" s="97"/>
      <c r="N192" s="97"/>
    </row>
    <row r="193" spans="2:14">
      <c r="B193" s="402">
        <v>7</v>
      </c>
      <c r="C193" s="37">
        <f>'Plot (7)'!X29</f>
        <v>0</v>
      </c>
      <c r="D193" s="403">
        <f t="shared" si="19"/>
        <v>0</v>
      </c>
      <c r="F193" s="97"/>
      <c r="G193" s="97"/>
      <c r="H193" s="97"/>
      <c r="I193" s="223"/>
      <c r="J193" s="97"/>
      <c r="K193" s="97"/>
      <c r="L193" s="97"/>
      <c r="M193" s="97"/>
      <c r="N193" s="97"/>
    </row>
    <row r="194" spans="2:14">
      <c r="B194" s="402">
        <v>7</v>
      </c>
      <c r="C194" s="37">
        <f>'Plot (7)'!X30</f>
        <v>0</v>
      </c>
      <c r="D194" s="403">
        <f t="shared" si="19"/>
        <v>0</v>
      </c>
      <c r="F194" s="97"/>
      <c r="G194" s="97"/>
      <c r="H194" s="97"/>
      <c r="I194" s="223"/>
      <c r="J194" s="97"/>
      <c r="K194" s="97"/>
      <c r="L194" s="97"/>
      <c r="M194" s="97"/>
      <c r="N194" s="97"/>
    </row>
    <row r="195" spans="2:14">
      <c r="B195" s="497">
        <v>7</v>
      </c>
      <c r="C195" s="37">
        <f>'Plot (7)'!X31</f>
        <v>0</v>
      </c>
      <c r="D195" s="498">
        <f t="shared" si="19"/>
        <v>0</v>
      </c>
      <c r="F195" s="97"/>
      <c r="G195" s="97"/>
      <c r="H195" s="97"/>
      <c r="I195" s="223"/>
      <c r="J195" s="97"/>
      <c r="K195" s="97"/>
      <c r="L195" s="97"/>
      <c r="M195" s="97"/>
      <c r="N195" s="97"/>
    </row>
    <row r="196" spans="2:14">
      <c r="B196" s="497">
        <v>7</v>
      </c>
      <c r="C196" s="37">
        <f>'Plot (7)'!X32</f>
        <v>0</v>
      </c>
      <c r="D196" s="498">
        <f t="shared" ref="D196:D204" si="20">C196^2</f>
        <v>0</v>
      </c>
      <c r="F196" s="97"/>
      <c r="G196" s="97"/>
      <c r="H196" s="97"/>
      <c r="I196" s="223"/>
      <c r="J196" s="97"/>
      <c r="K196" s="97"/>
      <c r="L196" s="97"/>
      <c r="M196" s="97"/>
      <c r="N196" s="97"/>
    </row>
    <row r="197" spans="2:14">
      <c r="B197" s="497">
        <v>7</v>
      </c>
      <c r="C197" s="37">
        <f>'Plot (7)'!X33</f>
        <v>0</v>
      </c>
      <c r="D197" s="498">
        <f t="shared" si="20"/>
        <v>0</v>
      </c>
      <c r="F197" s="97"/>
      <c r="G197" s="97"/>
      <c r="H197" s="97"/>
      <c r="I197" s="223"/>
      <c r="J197" s="97"/>
      <c r="K197" s="97"/>
      <c r="L197" s="97"/>
      <c r="M197" s="97"/>
      <c r="N197" s="97"/>
    </row>
    <row r="198" spans="2:14">
      <c r="B198" s="497">
        <v>7</v>
      </c>
      <c r="C198" s="37">
        <f>'Plot (7)'!X34</f>
        <v>0</v>
      </c>
      <c r="D198" s="498">
        <f t="shared" si="20"/>
        <v>0</v>
      </c>
      <c r="F198" s="97"/>
      <c r="G198" s="97"/>
      <c r="H198" s="97"/>
      <c r="I198" s="223"/>
      <c r="J198" s="97"/>
      <c r="K198" s="97"/>
      <c r="L198" s="97"/>
      <c r="M198" s="97"/>
      <c r="N198" s="97"/>
    </row>
    <row r="199" spans="2:14">
      <c r="B199" s="497">
        <v>7</v>
      </c>
      <c r="C199" s="37">
        <f>'Plot (7)'!X35</f>
        <v>0</v>
      </c>
      <c r="D199" s="498">
        <f t="shared" si="20"/>
        <v>0</v>
      </c>
      <c r="F199" s="97"/>
      <c r="G199" s="97"/>
      <c r="H199" s="97"/>
      <c r="I199" s="223"/>
      <c r="J199" s="97"/>
      <c r="K199" s="97"/>
      <c r="L199" s="97"/>
      <c r="M199" s="97"/>
      <c r="N199" s="97"/>
    </row>
    <row r="200" spans="2:14">
      <c r="B200" s="497">
        <v>7</v>
      </c>
      <c r="C200" s="37">
        <f>'Plot (7)'!X36</f>
        <v>0</v>
      </c>
      <c r="D200" s="498">
        <f t="shared" si="20"/>
        <v>0</v>
      </c>
      <c r="F200" s="97"/>
      <c r="G200" s="97"/>
      <c r="H200" s="97"/>
      <c r="I200" s="223"/>
      <c r="J200" s="97"/>
      <c r="K200" s="97"/>
      <c r="L200" s="97"/>
      <c r="M200" s="97"/>
      <c r="N200" s="97"/>
    </row>
    <row r="201" spans="2:14">
      <c r="B201" s="497">
        <v>7</v>
      </c>
      <c r="C201" s="37">
        <f>'Plot (7)'!X37</f>
        <v>0</v>
      </c>
      <c r="D201" s="498">
        <f t="shared" si="20"/>
        <v>0</v>
      </c>
      <c r="F201" s="97"/>
      <c r="G201" s="97"/>
      <c r="H201" s="97"/>
      <c r="I201" s="223"/>
      <c r="J201" s="97"/>
      <c r="K201" s="97"/>
      <c r="L201" s="97"/>
      <c r="M201" s="97"/>
      <c r="N201" s="97"/>
    </row>
    <row r="202" spans="2:14">
      <c r="B202" s="497">
        <v>7</v>
      </c>
      <c r="C202" s="37">
        <f>'Plot (7)'!X38</f>
        <v>0</v>
      </c>
      <c r="D202" s="498">
        <f t="shared" si="20"/>
        <v>0</v>
      </c>
      <c r="F202" s="97"/>
      <c r="G202" s="97"/>
      <c r="H202" s="97"/>
      <c r="I202" s="223"/>
      <c r="J202" s="97"/>
      <c r="K202" s="97"/>
      <c r="L202" s="97"/>
      <c r="M202" s="97"/>
      <c r="N202" s="97"/>
    </row>
    <row r="203" spans="2:14">
      <c r="B203" s="497">
        <v>7</v>
      </c>
      <c r="C203" s="37">
        <f>'Plot (7)'!X39</f>
        <v>0</v>
      </c>
      <c r="D203" s="498">
        <f t="shared" si="20"/>
        <v>0</v>
      </c>
      <c r="F203" s="97"/>
      <c r="G203" s="97"/>
      <c r="H203" s="97"/>
      <c r="I203" s="223"/>
      <c r="J203" s="97"/>
      <c r="K203" s="97"/>
      <c r="L203" s="97"/>
      <c r="M203" s="97"/>
      <c r="N203" s="97"/>
    </row>
    <row r="204" spans="2:14">
      <c r="B204" s="500">
        <v>7</v>
      </c>
      <c r="C204" s="84">
        <f>'Plot (7)'!X40</f>
        <v>0</v>
      </c>
      <c r="D204" s="499">
        <f t="shared" si="20"/>
        <v>0</v>
      </c>
      <c r="F204" s="97"/>
      <c r="G204" s="97"/>
      <c r="H204" s="97"/>
      <c r="I204" s="223"/>
      <c r="J204" s="97"/>
      <c r="K204" s="97"/>
      <c r="L204" s="97"/>
      <c r="M204" s="97"/>
      <c r="N204" s="97"/>
    </row>
    <row r="205" spans="2:14">
      <c r="B205" s="402">
        <v>8</v>
      </c>
      <c r="C205" s="37">
        <f>'Plot (8)'!X12</f>
        <v>0</v>
      </c>
      <c r="D205" s="403">
        <f t="shared" si="0"/>
        <v>0</v>
      </c>
      <c r="F205" s="97"/>
      <c r="G205" s="97"/>
      <c r="H205" s="97"/>
      <c r="I205" s="223"/>
      <c r="J205" s="97"/>
      <c r="K205" s="97"/>
      <c r="L205" s="97"/>
      <c r="M205" s="97"/>
      <c r="N205" s="97"/>
    </row>
    <row r="206" spans="2:14">
      <c r="B206" s="402">
        <v>8</v>
      </c>
      <c r="C206" s="37">
        <f>'Plot (8)'!X13</f>
        <v>0</v>
      </c>
      <c r="D206" s="403">
        <f t="shared" si="0"/>
        <v>0</v>
      </c>
      <c r="F206" s="97"/>
      <c r="G206" s="97"/>
      <c r="H206" s="97"/>
      <c r="I206" s="223"/>
      <c r="J206" s="97"/>
      <c r="K206" s="97"/>
      <c r="L206" s="97"/>
      <c r="M206" s="97"/>
      <c r="N206" s="97"/>
    </row>
    <row r="207" spans="2:14">
      <c r="B207" s="402">
        <v>8</v>
      </c>
      <c r="C207" s="37">
        <f>'Plot (8)'!X14</f>
        <v>0</v>
      </c>
      <c r="D207" s="403">
        <f t="shared" si="0"/>
        <v>0</v>
      </c>
      <c r="F207" s="97"/>
      <c r="G207" s="97"/>
      <c r="H207" s="97"/>
      <c r="I207" s="223"/>
      <c r="J207" s="97"/>
      <c r="K207" s="97"/>
      <c r="L207" s="97"/>
      <c r="M207" s="97"/>
      <c r="N207" s="97"/>
    </row>
    <row r="208" spans="2:14">
      <c r="B208" s="402">
        <v>8</v>
      </c>
      <c r="C208" s="37">
        <f>'Plot (8)'!X15</f>
        <v>0</v>
      </c>
      <c r="D208" s="403">
        <f t="shared" si="0"/>
        <v>0</v>
      </c>
      <c r="F208" s="97"/>
      <c r="G208" s="97"/>
      <c r="H208" s="97"/>
      <c r="I208" s="223"/>
      <c r="J208" s="97"/>
      <c r="K208" s="97"/>
      <c r="L208" s="97"/>
      <c r="M208" s="97"/>
      <c r="N208" s="97"/>
    </row>
    <row r="209" spans="2:14">
      <c r="B209" s="402">
        <v>8</v>
      </c>
      <c r="C209" s="37">
        <f>'Plot (8)'!X16</f>
        <v>0</v>
      </c>
      <c r="D209" s="403">
        <f t="shared" si="0"/>
        <v>0</v>
      </c>
      <c r="F209" s="97"/>
      <c r="G209" s="97"/>
      <c r="H209" s="97"/>
      <c r="I209" s="223"/>
      <c r="J209" s="97"/>
      <c r="K209" s="97"/>
      <c r="L209" s="97"/>
      <c r="M209" s="97"/>
      <c r="N209" s="97"/>
    </row>
    <row r="210" spans="2:14">
      <c r="B210" s="402">
        <v>8</v>
      </c>
      <c r="C210" s="37">
        <f>'Plot (8)'!X17</f>
        <v>0</v>
      </c>
      <c r="D210" s="403">
        <f t="shared" si="0"/>
        <v>0</v>
      </c>
      <c r="F210" s="97"/>
      <c r="G210" s="97"/>
      <c r="H210" s="97"/>
      <c r="I210" s="223"/>
      <c r="J210" s="97"/>
      <c r="K210" s="97"/>
      <c r="L210" s="97"/>
      <c r="M210" s="97"/>
      <c r="N210" s="97"/>
    </row>
    <row r="211" spans="2:14">
      <c r="B211" s="402">
        <v>8</v>
      </c>
      <c r="C211" s="37">
        <f>'Plot (8)'!X18</f>
        <v>0</v>
      </c>
      <c r="D211" s="403">
        <f t="shared" si="0"/>
        <v>0</v>
      </c>
      <c r="F211" s="97"/>
      <c r="G211" s="97"/>
      <c r="H211" s="97"/>
      <c r="I211" s="223"/>
      <c r="J211" s="97"/>
      <c r="K211" s="97"/>
      <c r="L211" s="97"/>
      <c r="M211" s="97"/>
      <c r="N211" s="97"/>
    </row>
    <row r="212" spans="2:14">
      <c r="B212" s="402">
        <v>8</v>
      </c>
      <c r="C212" s="37">
        <f>'Plot (8)'!X19</f>
        <v>0</v>
      </c>
      <c r="D212" s="403">
        <f t="shared" si="0"/>
        <v>0</v>
      </c>
      <c r="F212" s="97"/>
      <c r="G212" s="97"/>
      <c r="H212" s="97"/>
      <c r="I212" s="223"/>
      <c r="J212" s="97"/>
      <c r="K212" s="97"/>
      <c r="L212" s="97"/>
      <c r="M212" s="97"/>
      <c r="N212" s="97"/>
    </row>
    <row r="213" spans="2:14">
      <c r="B213" s="402">
        <v>8</v>
      </c>
      <c r="C213" s="37">
        <f>'Plot (8)'!X20</f>
        <v>0</v>
      </c>
      <c r="D213" s="403">
        <f t="shared" ref="D213:D218" si="21">C213^2</f>
        <v>0</v>
      </c>
      <c r="F213" s="97"/>
      <c r="G213" s="97"/>
      <c r="H213" s="97"/>
      <c r="I213" s="223"/>
      <c r="J213" s="97"/>
      <c r="K213" s="97"/>
      <c r="L213" s="97"/>
      <c r="M213" s="97"/>
      <c r="N213" s="97"/>
    </row>
    <row r="214" spans="2:14">
      <c r="B214" s="402">
        <v>8</v>
      </c>
      <c r="C214" s="37">
        <f>'Plot (8)'!X21</f>
        <v>0</v>
      </c>
      <c r="D214" s="403">
        <f t="shared" si="21"/>
        <v>0</v>
      </c>
      <c r="F214" s="97"/>
      <c r="G214" s="97"/>
      <c r="H214" s="97"/>
      <c r="I214" s="223"/>
      <c r="J214" s="97"/>
      <c r="K214" s="97"/>
      <c r="L214" s="97"/>
      <c r="M214" s="97"/>
      <c r="N214" s="97"/>
    </row>
    <row r="215" spans="2:14">
      <c r="B215" s="402">
        <v>8</v>
      </c>
      <c r="C215" s="37">
        <f>'Plot (8)'!X22</f>
        <v>0</v>
      </c>
      <c r="D215" s="403">
        <f t="shared" si="21"/>
        <v>0</v>
      </c>
      <c r="F215" s="97"/>
      <c r="G215" s="97"/>
      <c r="H215" s="97"/>
      <c r="I215" s="223"/>
      <c r="J215" s="97"/>
      <c r="K215" s="97"/>
      <c r="L215" s="97"/>
      <c r="M215" s="97"/>
      <c r="N215" s="97"/>
    </row>
    <row r="216" spans="2:14">
      <c r="B216" s="402">
        <v>8</v>
      </c>
      <c r="C216" s="37">
        <f>'Plot (8)'!X23</f>
        <v>0</v>
      </c>
      <c r="D216" s="403">
        <f t="shared" si="21"/>
        <v>0</v>
      </c>
      <c r="F216" s="97"/>
      <c r="G216" s="97"/>
      <c r="H216" s="97"/>
      <c r="I216" s="223"/>
      <c r="J216" s="97"/>
      <c r="K216" s="97"/>
      <c r="L216" s="97"/>
      <c r="M216" s="97"/>
      <c r="N216" s="97"/>
    </row>
    <row r="217" spans="2:14">
      <c r="B217" s="402">
        <v>8</v>
      </c>
      <c r="C217" s="37">
        <f>'Plot (8)'!X24</f>
        <v>0</v>
      </c>
      <c r="D217" s="403">
        <f t="shared" si="21"/>
        <v>0</v>
      </c>
      <c r="F217" s="97"/>
      <c r="G217" s="97"/>
      <c r="H217" s="97"/>
      <c r="I217" s="223"/>
      <c r="J217" s="97"/>
      <c r="K217" s="97"/>
      <c r="L217" s="97"/>
      <c r="M217" s="97"/>
      <c r="N217" s="97"/>
    </row>
    <row r="218" spans="2:14">
      <c r="B218" s="402">
        <v>8</v>
      </c>
      <c r="C218" s="37">
        <f>'Plot (8)'!X25</f>
        <v>0</v>
      </c>
      <c r="D218" s="403">
        <f t="shared" si="21"/>
        <v>0</v>
      </c>
      <c r="F218" s="97"/>
      <c r="G218" s="97"/>
      <c r="H218" s="97"/>
      <c r="I218" s="223"/>
      <c r="J218" s="97"/>
      <c r="K218" s="97"/>
      <c r="L218" s="97"/>
      <c r="M218" s="97"/>
      <c r="N218" s="97"/>
    </row>
    <row r="219" spans="2:14">
      <c r="B219" s="402">
        <v>8</v>
      </c>
      <c r="C219" s="37">
        <f>'Plot (8)'!X26</f>
        <v>0</v>
      </c>
      <c r="D219" s="403">
        <f t="shared" ref="D219:D224" si="22">C219^2</f>
        <v>0</v>
      </c>
      <c r="F219" s="97"/>
      <c r="G219" s="97"/>
      <c r="H219" s="97"/>
      <c r="I219" s="223"/>
      <c r="J219" s="97"/>
      <c r="K219" s="97"/>
      <c r="L219" s="97"/>
      <c r="M219" s="97"/>
      <c r="N219" s="97"/>
    </row>
    <row r="220" spans="2:14">
      <c r="B220" s="402">
        <v>8</v>
      </c>
      <c r="C220" s="37">
        <f>'Plot (8)'!X27</f>
        <v>0</v>
      </c>
      <c r="D220" s="403">
        <f t="shared" si="22"/>
        <v>0</v>
      </c>
      <c r="F220" s="97"/>
      <c r="G220" s="97"/>
      <c r="H220" s="97"/>
      <c r="I220" s="223"/>
      <c r="J220" s="97"/>
      <c r="K220" s="97"/>
      <c r="L220" s="97"/>
      <c r="M220" s="97"/>
      <c r="N220" s="97"/>
    </row>
    <row r="221" spans="2:14">
      <c r="B221" s="402">
        <v>8</v>
      </c>
      <c r="C221" s="37">
        <f>'Plot (8)'!X28</f>
        <v>0</v>
      </c>
      <c r="D221" s="403">
        <f t="shared" si="22"/>
        <v>0</v>
      </c>
      <c r="F221" s="97"/>
      <c r="G221" s="97"/>
      <c r="H221" s="97"/>
      <c r="I221" s="223"/>
      <c r="J221" s="97"/>
      <c r="K221" s="97"/>
      <c r="L221" s="97"/>
      <c r="M221" s="97"/>
      <c r="N221" s="97"/>
    </row>
    <row r="222" spans="2:14">
      <c r="B222" s="402">
        <v>8</v>
      </c>
      <c r="C222" s="37">
        <f>'Plot (8)'!X29</f>
        <v>0</v>
      </c>
      <c r="D222" s="403">
        <f t="shared" si="22"/>
        <v>0</v>
      </c>
      <c r="F222" s="97"/>
      <c r="G222" s="97"/>
      <c r="H222" s="97"/>
      <c r="I222" s="223"/>
      <c r="J222" s="97"/>
      <c r="K222" s="97"/>
      <c r="L222" s="97"/>
      <c r="M222" s="97"/>
      <c r="N222" s="97"/>
    </row>
    <row r="223" spans="2:14">
      <c r="B223" s="402">
        <v>8</v>
      </c>
      <c r="C223" s="37">
        <f>'Plot (8)'!X30</f>
        <v>0</v>
      </c>
      <c r="D223" s="403">
        <f t="shared" si="22"/>
        <v>0</v>
      </c>
      <c r="F223" s="97"/>
      <c r="G223" s="97"/>
      <c r="H223" s="97"/>
      <c r="I223" s="223"/>
      <c r="J223" s="97"/>
      <c r="K223" s="97"/>
      <c r="L223" s="97"/>
      <c r="M223" s="97"/>
      <c r="N223" s="97"/>
    </row>
    <row r="224" spans="2:14">
      <c r="B224" s="497">
        <v>8</v>
      </c>
      <c r="C224" s="37">
        <f>'Plot (8)'!X31</f>
        <v>0</v>
      </c>
      <c r="D224" s="498">
        <f t="shared" si="22"/>
        <v>0</v>
      </c>
      <c r="F224" s="97"/>
      <c r="G224" s="97"/>
      <c r="H224" s="97"/>
      <c r="I224" s="223"/>
      <c r="J224" s="97"/>
      <c r="K224" s="97"/>
      <c r="L224" s="97"/>
      <c r="M224" s="97"/>
      <c r="N224" s="97"/>
    </row>
    <row r="225" spans="2:14">
      <c r="B225" s="497">
        <v>8</v>
      </c>
      <c r="C225" s="37">
        <f>'Plot (8)'!X32</f>
        <v>0</v>
      </c>
      <c r="D225" s="498">
        <f t="shared" ref="D225:D233" si="23">C225^2</f>
        <v>0</v>
      </c>
      <c r="F225" s="97"/>
      <c r="G225" s="97"/>
      <c r="H225" s="97"/>
      <c r="I225" s="223"/>
      <c r="J225" s="97"/>
      <c r="K225" s="97"/>
      <c r="L225" s="97"/>
      <c r="M225" s="97"/>
      <c r="N225" s="97"/>
    </row>
    <row r="226" spans="2:14">
      <c r="B226" s="497">
        <v>8</v>
      </c>
      <c r="C226" s="37">
        <f>'Plot (8)'!X33</f>
        <v>0</v>
      </c>
      <c r="D226" s="498">
        <f t="shared" si="23"/>
        <v>0</v>
      </c>
      <c r="F226" s="97"/>
      <c r="G226" s="97"/>
      <c r="H226" s="97"/>
      <c r="I226" s="223"/>
      <c r="J226" s="97"/>
      <c r="K226" s="97"/>
      <c r="L226" s="97"/>
      <c r="M226" s="97"/>
      <c r="N226" s="97"/>
    </row>
    <row r="227" spans="2:14">
      <c r="B227" s="497">
        <v>8</v>
      </c>
      <c r="C227" s="37">
        <f>'Plot (8)'!X34</f>
        <v>0</v>
      </c>
      <c r="D227" s="498">
        <f t="shared" si="23"/>
        <v>0</v>
      </c>
      <c r="F227" s="97"/>
      <c r="G227" s="97"/>
      <c r="H227" s="97"/>
      <c r="I227" s="223"/>
      <c r="J227" s="97"/>
      <c r="K227" s="97"/>
      <c r="L227" s="97"/>
      <c r="M227" s="97"/>
      <c r="N227" s="97"/>
    </row>
    <row r="228" spans="2:14">
      <c r="B228" s="497">
        <v>8</v>
      </c>
      <c r="C228" s="37">
        <f>'Plot (8)'!X35</f>
        <v>0</v>
      </c>
      <c r="D228" s="498">
        <f t="shared" si="23"/>
        <v>0</v>
      </c>
      <c r="F228" s="97"/>
      <c r="G228" s="97"/>
      <c r="H228" s="97"/>
      <c r="I228" s="223"/>
      <c r="J228" s="97"/>
      <c r="K228" s="97"/>
      <c r="L228" s="97"/>
      <c r="M228" s="97"/>
      <c r="N228" s="97"/>
    </row>
    <row r="229" spans="2:14">
      <c r="B229" s="497">
        <v>8</v>
      </c>
      <c r="C229" s="37">
        <f>'Plot (8)'!X36</f>
        <v>0</v>
      </c>
      <c r="D229" s="498">
        <f t="shared" si="23"/>
        <v>0</v>
      </c>
      <c r="F229" s="97"/>
      <c r="G229" s="97"/>
      <c r="H229" s="97"/>
      <c r="I229" s="223"/>
      <c r="J229" s="97"/>
      <c r="K229" s="97"/>
      <c r="L229" s="97"/>
      <c r="M229" s="97"/>
      <c r="N229" s="97"/>
    </row>
    <row r="230" spans="2:14">
      <c r="B230" s="497">
        <v>8</v>
      </c>
      <c r="C230" s="37">
        <f>'Plot (8)'!X37</f>
        <v>0</v>
      </c>
      <c r="D230" s="498">
        <f t="shared" si="23"/>
        <v>0</v>
      </c>
      <c r="F230" s="97"/>
      <c r="G230" s="97"/>
      <c r="H230" s="97"/>
      <c r="I230" s="223"/>
      <c r="J230" s="97"/>
      <c r="K230" s="97"/>
      <c r="L230" s="97"/>
      <c r="M230" s="97"/>
      <c r="N230" s="97"/>
    </row>
    <row r="231" spans="2:14">
      <c r="B231" s="497">
        <v>8</v>
      </c>
      <c r="C231" s="37">
        <f>'Plot (8)'!X38</f>
        <v>0</v>
      </c>
      <c r="D231" s="498">
        <f t="shared" si="23"/>
        <v>0</v>
      </c>
      <c r="F231" s="97"/>
      <c r="G231" s="97"/>
      <c r="H231" s="97"/>
      <c r="I231" s="223"/>
      <c r="J231" s="97"/>
      <c r="K231" s="97"/>
      <c r="L231" s="97"/>
      <c r="M231" s="97"/>
      <c r="N231" s="97"/>
    </row>
    <row r="232" spans="2:14">
      <c r="B232" s="497">
        <v>8</v>
      </c>
      <c r="C232" s="37">
        <f>'Plot (8)'!X39</f>
        <v>0</v>
      </c>
      <c r="D232" s="498">
        <f t="shared" si="23"/>
        <v>0</v>
      </c>
      <c r="F232" s="97"/>
      <c r="G232" s="97"/>
      <c r="H232" s="97"/>
      <c r="I232" s="223"/>
      <c r="J232" s="97"/>
      <c r="K232" s="97"/>
      <c r="L232" s="97"/>
      <c r="M232" s="97"/>
      <c r="N232" s="97"/>
    </row>
    <row r="233" spans="2:14">
      <c r="B233" s="500">
        <v>8</v>
      </c>
      <c r="C233" s="84">
        <f>'Plot (8)'!X40</f>
        <v>0</v>
      </c>
      <c r="D233" s="499">
        <f t="shared" si="23"/>
        <v>0</v>
      </c>
      <c r="F233" s="97"/>
      <c r="G233" s="97"/>
      <c r="H233" s="97"/>
      <c r="I233" s="223"/>
      <c r="J233" s="97"/>
      <c r="K233" s="97"/>
      <c r="L233" s="97"/>
      <c r="M233" s="97"/>
      <c r="N233" s="97"/>
    </row>
    <row r="234" spans="2:14">
      <c r="B234" s="402">
        <v>9</v>
      </c>
      <c r="C234" s="37">
        <f>'Plot (9)'!X12</f>
        <v>0</v>
      </c>
      <c r="D234" s="403">
        <f t="shared" si="0"/>
        <v>0</v>
      </c>
      <c r="F234" s="97"/>
      <c r="G234" s="97"/>
      <c r="H234" s="97"/>
      <c r="I234" s="223"/>
      <c r="J234" s="97"/>
      <c r="K234" s="97"/>
      <c r="L234" s="97"/>
      <c r="M234" s="97"/>
      <c r="N234" s="97"/>
    </row>
    <row r="235" spans="2:14">
      <c r="B235" s="402">
        <v>9</v>
      </c>
      <c r="C235" s="37">
        <f>'Plot (9)'!X13</f>
        <v>0</v>
      </c>
      <c r="D235" s="403">
        <f t="shared" ref="D235:D270" si="24">C235^2</f>
        <v>0</v>
      </c>
      <c r="F235" s="97"/>
      <c r="G235" s="97"/>
      <c r="H235" s="97"/>
      <c r="I235" s="223"/>
      <c r="J235" s="97"/>
      <c r="K235" s="97"/>
      <c r="L235" s="97"/>
      <c r="M235" s="97"/>
      <c r="N235" s="97"/>
    </row>
    <row r="236" spans="2:14">
      <c r="B236" s="402">
        <v>9</v>
      </c>
      <c r="C236" s="37">
        <f>'Plot (9)'!X14</f>
        <v>0</v>
      </c>
      <c r="D236" s="403">
        <f t="shared" si="24"/>
        <v>0</v>
      </c>
      <c r="F236" s="97"/>
      <c r="G236" s="97"/>
      <c r="H236" s="97"/>
      <c r="I236" s="223"/>
      <c r="J236" s="97"/>
      <c r="K236" s="97"/>
      <c r="L236" s="97"/>
      <c r="M236" s="97"/>
      <c r="N236" s="97"/>
    </row>
    <row r="237" spans="2:14">
      <c r="B237" s="402">
        <v>9</v>
      </c>
      <c r="C237" s="37">
        <f>'Plot (9)'!X15</f>
        <v>0</v>
      </c>
      <c r="D237" s="403">
        <f t="shared" si="24"/>
        <v>0</v>
      </c>
      <c r="F237" s="97"/>
      <c r="G237" s="97"/>
      <c r="H237" s="97"/>
      <c r="I237" s="223"/>
      <c r="J237" s="97"/>
      <c r="K237" s="97"/>
      <c r="L237" s="97"/>
      <c r="M237" s="97"/>
      <c r="N237" s="97"/>
    </row>
    <row r="238" spans="2:14">
      <c r="B238" s="402">
        <v>9</v>
      </c>
      <c r="C238" s="37">
        <f>'Plot (9)'!X16</f>
        <v>0</v>
      </c>
      <c r="D238" s="403">
        <f t="shared" si="24"/>
        <v>0</v>
      </c>
      <c r="F238" s="97"/>
      <c r="G238" s="97"/>
      <c r="H238" s="97"/>
      <c r="I238" s="223"/>
      <c r="J238" s="97"/>
      <c r="K238" s="97"/>
      <c r="L238" s="97"/>
      <c r="M238" s="97"/>
      <c r="N238" s="97"/>
    </row>
    <row r="239" spans="2:14">
      <c r="B239" s="402">
        <v>9</v>
      </c>
      <c r="C239" s="37">
        <f>'Plot (9)'!X17</f>
        <v>0</v>
      </c>
      <c r="D239" s="403">
        <f t="shared" si="24"/>
        <v>0</v>
      </c>
      <c r="F239" s="97"/>
      <c r="G239" s="97"/>
      <c r="H239" s="97"/>
      <c r="I239" s="223"/>
      <c r="J239" s="97"/>
      <c r="K239" s="97"/>
      <c r="L239" s="97"/>
      <c r="M239" s="97"/>
      <c r="N239" s="97"/>
    </row>
    <row r="240" spans="2:14">
      <c r="B240" s="402">
        <v>9</v>
      </c>
      <c r="C240" s="37">
        <f>'Plot (9)'!X18</f>
        <v>0</v>
      </c>
      <c r="D240" s="403">
        <f t="shared" si="24"/>
        <v>0</v>
      </c>
      <c r="F240" s="97"/>
      <c r="G240" s="97"/>
      <c r="H240" s="97"/>
      <c r="I240" s="223"/>
      <c r="J240" s="97"/>
      <c r="K240" s="97"/>
      <c r="L240" s="97"/>
      <c r="M240" s="97"/>
      <c r="N240" s="97"/>
    </row>
    <row r="241" spans="2:14">
      <c r="B241" s="402">
        <v>9</v>
      </c>
      <c r="C241" s="37">
        <f>'Plot (9)'!X19</f>
        <v>0</v>
      </c>
      <c r="D241" s="403">
        <f t="shared" si="24"/>
        <v>0</v>
      </c>
      <c r="F241" s="97"/>
      <c r="G241" s="97"/>
      <c r="H241" s="97"/>
      <c r="I241" s="223"/>
      <c r="J241" s="97"/>
      <c r="K241" s="97"/>
      <c r="L241" s="97"/>
      <c r="M241" s="97"/>
      <c r="N241" s="97"/>
    </row>
    <row r="242" spans="2:14">
      <c r="B242" s="402">
        <v>9</v>
      </c>
      <c r="C242" s="37">
        <f>'Plot (9)'!X20</f>
        <v>0</v>
      </c>
      <c r="D242" s="403">
        <f t="shared" ref="D242:D247" si="25">C242^2</f>
        <v>0</v>
      </c>
      <c r="F242" s="97"/>
      <c r="G242" s="97"/>
      <c r="H242" s="97"/>
      <c r="I242" s="223"/>
      <c r="J242" s="97"/>
      <c r="K242" s="97"/>
      <c r="L242" s="97"/>
      <c r="M242" s="97"/>
      <c r="N242" s="97"/>
    </row>
    <row r="243" spans="2:14">
      <c r="B243" s="402">
        <v>9</v>
      </c>
      <c r="C243" s="37">
        <f>'Plot (9)'!X21</f>
        <v>0</v>
      </c>
      <c r="D243" s="403">
        <f t="shared" si="25"/>
        <v>0</v>
      </c>
      <c r="F243" s="97"/>
      <c r="G243" s="97"/>
      <c r="H243" s="97"/>
      <c r="I243" s="223"/>
      <c r="J243" s="97"/>
      <c r="K243" s="97"/>
      <c r="L243" s="97"/>
      <c r="M243" s="97"/>
      <c r="N243" s="97"/>
    </row>
    <row r="244" spans="2:14">
      <c r="B244" s="402">
        <v>9</v>
      </c>
      <c r="C244" s="37">
        <f>'Plot (9)'!X22</f>
        <v>0</v>
      </c>
      <c r="D244" s="403">
        <f t="shared" si="25"/>
        <v>0</v>
      </c>
      <c r="F244" s="97"/>
      <c r="G244" s="97"/>
      <c r="H244" s="97"/>
      <c r="I244" s="223"/>
      <c r="J244" s="97"/>
      <c r="K244" s="97"/>
      <c r="L244" s="97"/>
      <c r="M244" s="97"/>
      <c r="N244" s="97"/>
    </row>
    <row r="245" spans="2:14">
      <c r="B245" s="402">
        <v>9</v>
      </c>
      <c r="C245" s="37">
        <f>'Plot (9)'!X23</f>
        <v>0</v>
      </c>
      <c r="D245" s="403">
        <f t="shared" si="25"/>
        <v>0</v>
      </c>
      <c r="F245" s="97"/>
      <c r="G245" s="97"/>
      <c r="H245" s="97"/>
      <c r="I245" s="223"/>
      <c r="J245" s="97"/>
      <c r="K245" s="97"/>
      <c r="L245" s="97"/>
      <c r="M245" s="97"/>
      <c r="N245" s="97"/>
    </row>
    <row r="246" spans="2:14">
      <c r="B246" s="402">
        <v>9</v>
      </c>
      <c r="C246" s="37">
        <f>'Plot (9)'!X24</f>
        <v>0</v>
      </c>
      <c r="D246" s="403">
        <f t="shared" si="25"/>
        <v>0</v>
      </c>
      <c r="F246" s="97"/>
      <c r="G246" s="97"/>
      <c r="H246" s="97"/>
      <c r="I246" s="223"/>
      <c r="J246" s="97"/>
      <c r="K246" s="97"/>
      <c r="L246" s="97"/>
      <c r="M246" s="97"/>
      <c r="N246" s="97"/>
    </row>
    <row r="247" spans="2:14">
      <c r="B247" s="402">
        <v>9</v>
      </c>
      <c r="C247" s="37">
        <f>'Plot (9)'!X25</f>
        <v>0</v>
      </c>
      <c r="D247" s="403">
        <f t="shared" si="25"/>
        <v>0</v>
      </c>
      <c r="F247" s="97"/>
      <c r="G247" s="97"/>
      <c r="H247" s="97"/>
      <c r="I247" s="223"/>
      <c r="J247" s="97"/>
      <c r="K247" s="97"/>
      <c r="L247" s="97"/>
      <c r="M247" s="97"/>
      <c r="N247" s="97"/>
    </row>
    <row r="248" spans="2:14">
      <c r="B248" s="402">
        <v>9</v>
      </c>
      <c r="C248" s="37">
        <f>'Plot (9)'!X26</f>
        <v>0</v>
      </c>
      <c r="D248" s="403">
        <f t="shared" ref="D248:D253" si="26">C248^2</f>
        <v>0</v>
      </c>
      <c r="F248" s="97"/>
      <c r="G248" s="97"/>
      <c r="H248" s="97"/>
      <c r="I248" s="223"/>
      <c r="J248" s="97"/>
      <c r="K248" s="97"/>
      <c r="L248" s="97"/>
      <c r="M248" s="97"/>
      <c r="N248" s="97"/>
    </row>
    <row r="249" spans="2:14">
      <c r="B249" s="402">
        <v>9</v>
      </c>
      <c r="C249" s="37">
        <f>'Plot (9)'!X27</f>
        <v>0</v>
      </c>
      <c r="D249" s="403">
        <f t="shared" si="26"/>
        <v>0</v>
      </c>
      <c r="F249" s="97"/>
      <c r="G249" s="97"/>
      <c r="H249" s="97"/>
      <c r="I249" s="223"/>
      <c r="J249" s="97"/>
      <c r="K249" s="97"/>
      <c r="L249" s="97"/>
      <c r="M249" s="97"/>
      <c r="N249" s="97"/>
    </row>
    <row r="250" spans="2:14">
      <c r="B250" s="402">
        <v>9</v>
      </c>
      <c r="C250" s="37">
        <f>'Plot (9)'!X28</f>
        <v>0</v>
      </c>
      <c r="D250" s="403">
        <f t="shared" si="26"/>
        <v>0</v>
      </c>
      <c r="F250" s="97"/>
      <c r="G250" s="97"/>
      <c r="H250" s="97"/>
      <c r="I250" s="223"/>
      <c r="J250" s="97"/>
      <c r="K250" s="97"/>
      <c r="L250" s="97"/>
      <c r="M250" s="97"/>
      <c r="N250" s="97"/>
    </row>
    <row r="251" spans="2:14">
      <c r="B251" s="402">
        <v>9</v>
      </c>
      <c r="C251" s="37">
        <f>'Plot (9)'!X29</f>
        <v>0</v>
      </c>
      <c r="D251" s="403">
        <f t="shared" si="26"/>
        <v>0</v>
      </c>
      <c r="F251" s="97"/>
      <c r="G251" s="97"/>
      <c r="H251" s="97"/>
      <c r="I251" s="223"/>
      <c r="J251" s="97"/>
      <c r="K251" s="97"/>
      <c r="L251" s="97"/>
      <c r="M251" s="97"/>
      <c r="N251" s="97"/>
    </row>
    <row r="252" spans="2:14">
      <c r="B252" s="402">
        <v>9</v>
      </c>
      <c r="C252" s="37">
        <f>'Plot (9)'!X30</f>
        <v>0</v>
      </c>
      <c r="D252" s="403">
        <f t="shared" si="26"/>
        <v>0</v>
      </c>
      <c r="F252" s="97"/>
      <c r="G252" s="97"/>
      <c r="H252" s="97"/>
      <c r="I252" s="223"/>
      <c r="J252" s="97"/>
      <c r="K252" s="97"/>
      <c r="L252" s="97"/>
      <c r="M252" s="97"/>
      <c r="N252" s="97"/>
    </row>
    <row r="253" spans="2:14">
      <c r="B253" s="497">
        <v>9</v>
      </c>
      <c r="C253" s="37">
        <f>'Plot (9)'!X31</f>
        <v>0</v>
      </c>
      <c r="D253" s="498">
        <f t="shared" si="26"/>
        <v>0</v>
      </c>
      <c r="F253" s="97"/>
      <c r="G253" s="97"/>
      <c r="H253" s="97"/>
      <c r="I253" s="223"/>
      <c r="J253" s="97"/>
      <c r="K253" s="97"/>
      <c r="L253" s="97"/>
      <c r="M253" s="97"/>
      <c r="N253" s="97"/>
    </row>
    <row r="254" spans="2:14">
      <c r="B254" s="497">
        <v>9</v>
      </c>
      <c r="C254" s="37">
        <f>'Plot (9)'!X32</f>
        <v>0</v>
      </c>
      <c r="D254" s="498">
        <f t="shared" ref="D254:D262" si="27">C254^2</f>
        <v>0</v>
      </c>
      <c r="F254" s="97"/>
      <c r="G254" s="97"/>
      <c r="H254" s="97"/>
      <c r="I254" s="223"/>
      <c r="J254" s="97"/>
      <c r="K254" s="97"/>
      <c r="L254" s="97"/>
      <c r="M254" s="97"/>
      <c r="N254" s="97"/>
    </row>
    <row r="255" spans="2:14">
      <c r="B255" s="497">
        <v>9</v>
      </c>
      <c r="C255" s="37">
        <f>'Plot (9)'!X33</f>
        <v>0</v>
      </c>
      <c r="D255" s="498">
        <f t="shared" si="27"/>
        <v>0</v>
      </c>
      <c r="F255" s="97"/>
      <c r="G255" s="97"/>
      <c r="H255" s="97"/>
      <c r="I255" s="223"/>
      <c r="J255" s="97"/>
      <c r="K255" s="97"/>
      <c r="L255" s="97"/>
      <c r="M255" s="97"/>
      <c r="N255" s="97"/>
    </row>
    <row r="256" spans="2:14">
      <c r="B256" s="497">
        <v>9</v>
      </c>
      <c r="C256" s="37">
        <f>'Plot (9)'!X34</f>
        <v>0</v>
      </c>
      <c r="D256" s="498">
        <f t="shared" si="27"/>
        <v>0</v>
      </c>
      <c r="F256" s="97"/>
      <c r="G256" s="97"/>
      <c r="H256" s="97"/>
      <c r="I256" s="223"/>
      <c r="J256" s="97"/>
      <c r="K256" s="97"/>
      <c r="L256" s="97"/>
      <c r="M256" s="97"/>
      <c r="N256" s="97"/>
    </row>
    <row r="257" spans="2:14">
      <c r="B257" s="497">
        <v>9</v>
      </c>
      <c r="C257" s="37">
        <f>'Plot (9)'!X35</f>
        <v>0</v>
      </c>
      <c r="D257" s="498">
        <f t="shared" si="27"/>
        <v>0</v>
      </c>
      <c r="F257" s="97"/>
      <c r="G257" s="97"/>
      <c r="H257" s="97"/>
      <c r="I257" s="223"/>
      <c r="J257" s="97"/>
      <c r="K257" s="97"/>
      <c r="L257" s="97"/>
      <c r="M257" s="97"/>
      <c r="N257" s="97"/>
    </row>
    <row r="258" spans="2:14">
      <c r="B258" s="497">
        <v>9</v>
      </c>
      <c r="C258" s="37">
        <f>'Plot (9)'!X36</f>
        <v>0</v>
      </c>
      <c r="D258" s="498">
        <f t="shared" si="27"/>
        <v>0</v>
      </c>
      <c r="F258" s="97"/>
      <c r="G258" s="97"/>
      <c r="H258" s="97"/>
      <c r="I258" s="223"/>
      <c r="J258" s="97"/>
      <c r="K258" s="97"/>
      <c r="L258" s="97"/>
      <c r="M258" s="97"/>
      <c r="N258" s="97"/>
    </row>
    <row r="259" spans="2:14">
      <c r="B259" s="497">
        <v>9</v>
      </c>
      <c r="C259" s="37">
        <f>'Plot (9)'!X37</f>
        <v>0</v>
      </c>
      <c r="D259" s="498">
        <f t="shared" si="27"/>
        <v>0</v>
      </c>
      <c r="F259" s="97"/>
      <c r="G259" s="97"/>
      <c r="H259" s="97"/>
      <c r="I259" s="223"/>
      <c r="J259" s="97"/>
      <c r="K259" s="97"/>
      <c r="L259" s="97"/>
      <c r="M259" s="97"/>
      <c r="N259" s="97"/>
    </row>
    <row r="260" spans="2:14">
      <c r="B260" s="497">
        <v>9</v>
      </c>
      <c r="C260" s="37">
        <f>'Plot (9)'!X38</f>
        <v>0</v>
      </c>
      <c r="D260" s="498">
        <f t="shared" si="27"/>
        <v>0</v>
      </c>
      <c r="F260" s="97"/>
      <c r="G260" s="97"/>
      <c r="H260" s="97"/>
      <c r="I260" s="223"/>
      <c r="J260" s="97"/>
      <c r="K260" s="97"/>
      <c r="L260" s="97"/>
      <c r="M260" s="97"/>
      <c r="N260" s="97"/>
    </row>
    <row r="261" spans="2:14">
      <c r="B261" s="497">
        <v>9</v>
      </c>
      <c r="C261" s="37">
        <f>'Plot (9)'!X39</f>
        <v>0</v>
      </c>
      <c r="D261" s="498">
        <f t="shared" si="27"/>
        <v>0</v>
      </c>
      <c r="F261" s="97"/>
      <c r="G261" s="97"/>
      <c r="H261" s="97"/>
      <c r="I261" s="223"/>
      <c r="J261" s="97"/>
      <c r="K261" s="97"/>
      <c r="L261" s="97"/>
      <c r="M261" s="97"/>
      <c r="N261" s="97"/>
    </row>
    <row r="262" spans="2:14">
      <c r="B262" s="500">
        <v>9</v>
      </c>
      <c r="C262" s="84">
        <f>'Plot (9)'!X40</f>
        <v>0</v>
      </c>
      <c r="D262" s="499">
        <f t="shared" si="27"/>
        <v>0</v>
      </c>
      <c r="F262" s="97"/>
      <c r="G262" s="97"/>
      <c r="H262" s="97"/>
      <c r="I262" s="223"/>
      <c r="J262" s="97"/>
      <c r="K262" s="97"/>
      <c r="L262" s="97"/>
      <c r="M262" s="97"/>
      <c r="N262" s="97"/>
    </row>
    <row r="263" spans="2:14">
      <c r="B263" s="402">
        <v>10</v>
      </c>
      <c r="C263" s="37">
        <f>'Plot (10)'!X12</f>
        <v>0</v>
      </c>
      <c r="D263" s="403">
        <f t="shared" si="24"/>
        <v>0</v>
      </c>
      <c r="F263" s="97"/>
      <c r="G263" s="97"/>
      <c r="H263" s="97"/>
      <c r="I263" s="223"/>
      <c r="J263" s="97"/>
      <c r="K263" s="97"/>
      <c r="L263" s="97"/>
      <c r="M263" s="97"/>
      <c r="N263" s="97"/>
    </row>
    <row r="264" spans="2:14">
      <c r="B264" s="402">
        <v>10</v>
      </c>
      <c r="C264" s="37">
        <f>'Plot (10)'!X13</f>
        <v>0</v>
      </c>
      <c r="D264" s="403">
        <f t="shared" si="24"/>
        <v>0</v>
      </c>
      <c r="F264" s="97"/>
      <c r="G264" s="97"/>
      <c r="H264" s="97"/>
      <c r="I264" s="223"/>
      <c r="J264" s="97"/>
      <c r="K264" s="97"/>
      <c r="L264" s="97"/>
      <c r="M264" s="97"/>
      <c r="N264" s="97"/>
    </row>
    <row r="265" spans="2:14">
      <c r="B265" s="402">
        <v>10</v>
      </c>
      <c r="C265" s="37">
        <f>'Plot (10)'!X14</f>
        <v>0</v>
      </c>
      <c r="D265" s="403">
        <f t="shared" si="24"/>
        <v>0</v>
      </c>
      <c r="F265" s="97"/>
      <c r="G265" s="97"/>
      <c r="H265" s="97"/>
      <c r="I265" s="223"/>
      <c r="J265" s="97"/>
      <c r="K265" s="97"/>
      <c r="L265" s="97"/>
      <c r="M265" s="97"/>
      <c r="N265" s="97"/>
    </row>
    <row r="266" spans="2:14">
      <c r="B266" s="402">
        <v>10</v>
      </c>
      <c r="C266" s="37">
        <f>'Plot (10)'!X15</f>
        <v>0</v>
      </c>
      <c r="D266" s="403">
        <f t="shared" si="24"/>
        <v>0</v>
      </c>
      <c r="F266" s="97"/>
      <c r="G266" s="97"/>
      <c r="H266" s="97"/>
      <c r="I266" s="223"/>
      <c r="J266" s="97"/>
      <c r="K266" s="97"/>
      <c r="L266" s="97"/>
      <c r="M266" s="97"/>
      <c r="N266" s="97"/>
    </row>
    <row r="267" spans="2:14">
      <c r="B267" s="402">
        <v>10</v>
      </c>
      <c r="C267" s="37">
        <f>'Plot (10)'!X16</f>
        <v>0</v>
      </c>
      <c r="D267" s="403">
        <f t="shared" si="24"/>
        <v>0</v>
      </c>
      <c r="F267" s="97"/>
      <c r="G267" s="97"/>
      <c r="H267" s="97"/>
      <c r="I267" s="223"/>
      <c r="J267" s="97"/>
      <c r="K267" s="97"/>
      <c r="L267" s="97"/>
      <c r="M267" s="97"/>
      <c r="N267" s="97"/>
    </row>
    <row r="268" spans="2:14">
      <c r="B268" s="402">
        <v>10</v>
      </c>
      <c r="C268" s="37">
        <f>'Plot (10)'!X17</f>
        <v>0</v>
      </c>
      <c r="D268" s="403">
        <f t="shared" si="24"/>
        <v>0</v>
      </c>
      <c r="F268" s="97"/>
      <c r="G268" s="97"/>
      <c r="H268" s="97"/>
      <c r="I268" s="223"/>
      <c r="J268" s="97"/>
      <c r="K268" s="97"/>
      <c r="L268" s="97"/>
      <c r="M268" s="97"/>
      <c r="N268" s="97"/>
    </row>
    <row r="269" spans="2:14">
      <c r="B269" s="402">
        <v>10</v>
      </c>
      <c r="C269" s="37">
        <f>'Plot (10)'!X18</f>
        <v>0</v>
      </c>
      <c r="D269" s="403">
        <f t="shared" si="24"/>
        <v>0</v>
      </c>
      <c r="F269" s="97"/>
      <c r="G269" s="97"/>
      <c r="H269" s="97"/>
      <c r="I269" s="223"/>
      <c r="J269" s="97"/>
      <c r="K269" s="97"/>
      <c r="L269" s="97"/>
      <c r="M269" s="97"/>
      <c r="N269" s="97"/>
    </row>
    <row r="270" spans="2:14">
      <c r="B270" s="402">
        <v>10</v>
      </c>
      <c r="C270" s="37">
        <f>'Plot (10)'!X19</f>
        <v>0</v>
      </c>
      <c r="D270" s="403">
        <f t="shared" si="24"/>
        <v>0</v>
      </c>
      <c r="F270" s="97"/>
      <c r="G270" s="97"/>
      <c r="H270" s="97"/>
      <c r="I270" s="223"/>
      <c r="J270" s="97"/>
      <c r="K270" s="97"/>
      <c r="L270" s="97"/>
      <c r="M270" s="97"/>
      <c r="N270" s="97"/>
    </row>
    <row r="271" spans="2:14">
      <c r="B271" s="402">
        <v>10</v>
      </c>
      <c r="C271" s="37">
        <f>'Plot (10)'!X20</f>
        <v>0</v>
      </c>
      <c r="D271" s="403">
        <f t="shared" ref="D271:D276" si="28">C271^2</f>
        <v>0</v>
      </c>
      <c r="F271" s="97"/>
      <c r="G271" s="97"/>
      <c r="H271" s="97"/>
      <c r="I271" s="223"/>
      <c r="J271" s="97"/>
      <c r="K271" s="97"/>
      <c r="L271" s="97"/>
      <c r="M271" s="97"/>
      <c r="N271" s="97"/>
    </row>
    <row r="272" spans="2:14">
      <c r="B272" s="402">
        <v>10</v>
      </c>
      <c r="C272" s="37">
        <f>'Plot (10)'!X21</f>
        <v>0</v>
      </c>
      <c r="D272" s="403">
        <f t="shared" si="28"/>
        <v>0</v>
      </c>
      <c r="F272" s="97"/>
      <c r="G272" s="97"/>
      <c r="H272" s="97"/>
      <c r="I272" s="223"/>
      <c r="J272" s="97"/>
      <c r="K272" s="97"/>
      <c r="L272" s="97"/>
      <c r="M272" s="97"/>
      <c r="N272" s="97"/>
    </row>
    <row r="273" spans="2:14">
      <c r="B273" s="402">
        <v>10</v>
      </c>
      <c r="C273" s="37">
        <f>'Plot (10)'!X22</f>
        <v>0</v>
      </c>
      <c r="D273" s="403">
        <f t="shared" si="28"/>
        <v>0</v>
      </c>
      <c r="F273" s="97"/>
      <c r="G273" s="97"/>
      <c r="H273" s="97"/>
      <c r="I273" s="223"/>
      <c r="J273" s="97"/>
      <c r="K273" s="97"/>
      <c r="L273" s="97"/>
      <c r="M273" s="97"/>
      <c r="N273" s="97"/>
    </row>
    <row r="274" spans="2:14">
      <c r="B274" s="402">
        <v>10</v>
      </c>
      <c r="C274" s="37">
        <f>'Plot (10)'!X23</f>
        <v>0</v>
      </c>
      <c r="D274" s="403">
        <f t="shared" si="28"/>
        <v>0</v>
      </c>
      <c r="F274" s="97"/>
      <c r="G274" s="97"/>
      <c r="H274" s="97"/>
      <c r="I274" s="223"/>
      <c r="J274" s="97"/>
      <c r="K274" s="97"/>
      <c r="L274" s="97"/>
      <c r="M274" s="97"/>
      <c r="N274" s="97"/>
    </row>
    <row r="275" spans="2:14">
      <c r="B275" s="402">
        <v>10</v>
      </c>
      <c r="C275" s="37">
        <f>'Plot (10)'!X24</f>
        <v>0</v>
      </c>
      <c r="D275" s="403">
        <f t="shared" si="28"/>
        <v>0</v>
      </c>
      <c r="F275" s="97"/>
      <c r="G275" s="97"/>
      <c r="H275" s="97"/>
      <c r="I275" s="223"/>
      <c r="J275" s="97"/>
      <c r="K275" s="97"/>
      <c r="L275" s="97"/>
      <c r="M275" s="97"/>
      <c r="N275" s="97"/>
    </row>
    <row r="276" spans="2:14">
      <c r="B276" s="402">
        <v>10</v>
      </c>
      <c r="C276" s="37">
        <f>'Plot (10)'!X25</f>
        <v>0</v>
      </c>
      <c r="D276" s="403">
        <f t="shared" si="28"/>
        <v>0</v>
      </c>
      <c r="F276" s="97"/>
      <c r="G276" s="97"/>
      <c r="H276" s="97"/>
      <c r="I276" s="223"/>
      <c r="J276" s="97"/>
      <c r="K276" s="97"/>
      <c r="L276" s="97"/>
      <c r="M276" s="97"/>
      <c r="N276" s="97"/>
    </row>
    <row r="277" spans="2:14">
      <c r="B277" s="402">
        <v>10</v>
      </c>
      <c r="C277" s="37">
        <f>'Plot (10)'!X26</f>
        <v>0</v>
      </c>
      <c r="D277" s="403">
        <f t="shared" ref="D277:D282" si="29">C277^2</f>
        <v>0</v>
      </c>
      <c r="F277" s="97"/>
      <c r="G277" s="97"/>
      <c r="H277" s="97"/>
      <c r="I277" s="223"/>
      <c r="J277" s="97"/>
      <c r="K277" s="97"/>
      <c r="L277" s="97"/>
      <c r="M277" s="97"/>
      <c r="N277" s="97"/>
    </row>
    <row r="278" spans="2:14">
      <c r="B278" s="402">
        <v>10</v>
      </c>
      <c r="C278" s="37">
        <f>'Plot (10)'!X27</f>
        <v>0</v>
      </c>
      <c r="D278" s="403">
        <f t="shared" si="29"/>
        <v>0</v>
      </c>
      <c r="F278" s="97"/>
      <c r="G278" s="97"/>
      <c r="H278" s="97"/>
      <c r="I278" s="223"/>
      <c r="J278" s="97"/>
      <c r="K278" s="97"/>
      <c r="L278" s="97"/>
      <c r="M278" s="97"/>
      <c r="N278" s="97"/>
    </row>
    <row r="279" spans="2:14">
      <c r="B279" s="402">
        <v>10</v>
      </c>
      <c r="C279" s="37">
        <f>'Plot (10)'!X28</f>
        <v>0</v>
      </c>
      <c r="D279" s="403">
        <f t="shared" si="29"/>
        <v>0</v>
      </c>
      <c r="F279" s="97"/>
      <c r="G279" s="97"/>
      <c r="H279" s="97"/>
      <c r="I279" s="223"/>
      <c r="J279" s="97"/>
      <c r="K279" s="97"/>
      <c r="L279" s="97"/>
      <c r="M279" s="97"/>
      <c r="N279" s="97"/>
    </row>
    <row r="280" spans="2:14">
      <c r="B280" s="402">
        <v>10</v>
      </c>
      <c r="C280" s="37">
        <f>'Plot (10)'!X29</f>
        <v>0</v>
      </c>
      <c r="D280" s="403">
        <f t="shared" si="29"/>
        <v>0</v>
      </c>
      <c r="F280" s="97"/>
      <c r="G280" s="97"/>
      <c r="H280" s="97"/>
      <c r="I280" s="223"/>
      <c r="J280" s="97"/>
      <c r="K280" s="97"/>
      <c r="L280" s="97"/>
      <c r="M280" s="97"/>
      <c r="N280" s="97"/>
    </row>
    <row r="281" spans="2:14">
      <c r="B281" s="402">
        <v>10</v>
      </c>
      <c r="C281" s="37">
        <f>'Plot (10)'!X30</f>
        <v>0</v>
      </c>
      <c r="D281" s="403">
        <f t="shared" si="29"/>
        <v>0</v>
      </c>
      <c r="F281" s="97"/>
      <c r="G281" s="97"/>
      <c r="H281" s="97"/>
      <c r="I281" s="223"/>
      <c r="J281" s="97"/>
      <c r="K281" s="97"/>
      <c r="L281" s="97"/>
      <c r="M281" s="97"/>
      <c r="N281" s="97"/>
    </row>
    <row r="282" spans="2:14">
      <c r="B282" s="402">
        <v>10</v>
      </c>
      <c r="C282" s="37">
        <f>'Plot (10)'!X31</f>
        <v>0</v>
      </c>
      <c r="D282" s="403">
        <f t="shared" si="29"/>
        <v>0</v>
      </c>
      <c r="F282" s="97"/>
      <c r="G282" s="97"/>
      <c r="H282" s="97"/>
      <c r="I282" s="223"/>
      <c r="J282" s="97"/>
      <c r="K282" s="97"/>
      <c r="L282" s="97"/>
      <c r="M282" s="97"/>
      <c r="N282" s="97"/>
    </row>
    <row r="283" spans="2:14">
      <c r="B283" s="402">
        <v>10</v>
      </c>
      <c r="C283" s="37">
        <f>'Plot (10)'!X32</f>
        <v>0</v>
      </c>
      <c r="D283" s="403">
        <f t="shared" ref="D283:D291" si="30">C283^2</f>
        <v>0</v>
      </c>
      <c r="F283" s="97"/>
      <c r="G283" s="97"/>
      <c r="H283" s="97"/>
      <c r="I283" s="223"/>
      <c r="J283" s="97"/>
      <c r="K283" s="97"/>
      <c r="L283" s="97"/>
      <c r="M283" s="97"/>
      <c r="N283" s="97"/>
    </row>
    <row r="284" spans="2:14">
      <c r="B284" s="402">
        <v>10</v>
      </c>
      <c r="C284" s="37">
        <f>'Plot (10)'!X33</f>
        <v>0</v>
      </c>
      <c r="D284" s="403">
        <f t="shared" si="30"/>
        <v>0</v>
      </c>
      <c r="F284" s="97"/>
      <c r="G284" s="97"/>
      <c r="H284" s="97"/>
      <c r="I284" s="223"/>
      <c r="J284" s="97"/>
      <c r="K284" s="97"/>
      <c r="L284" s="97"/>
      <c r="M284" s="97"/>
      <c r="N284" s="97"/>
    </row>
    <row r="285" spans="2:14">
      <c r="B285" s="402">
        <v>10</v>
      </c>
      <c r="C285" s="37">
        <f>'Plot (10)'!X34</f>
        <v>0</v>
      </c>
      <c r="D285" s="403">
        <f t="shared" si="30"/>
        <v>0</v>
      </c>
      <c r="F285" s="97"/>
      <c r="G285" s="97"/>
      <c r="H285" s="97"/>
      <c r="I285" s="223"/>
      <c r="J285" s="97"/>
      <c r="K285" s="97"/>
      <c r="L285" s="97"/>
      <c r="M285" s="97"/>
      <c r="N285" s="97"/>
    </row>
    <row r="286" spans="2:14">
      <c r="B286" s="402">
        <v>10</v>
      </c>
      <c r="C286" s="37">
        <f>'Plot (10)'!X35</f>
        <v>0</v>
      </c>
      <c r="D286" s="403">
        <f t="shared" si="30"/>
        <v>0</v>
      </c>
      <c r="F286" s="97"/>
      <c r="G286" s="97"/>
      <c r="H286" s="97"/>
      <c r="I286" s="223"/>
      <c r="J286" s="97"/>
      <c r="K286" s="97"/>
      <c r="L286" s="97"/>
      <c r="M286" s="97"/>
      <c r="N286" s="97"/>
    </row>
    <row r="287" spans="2:14">
      <c r="B287" s="402">
        <v>10</v>
      </c>
      <c r="C287" s="37">
        <f>'Plot (10)'!X36</f>
        <v>0</v>
      </c>
      <c r="D287" s="403">
        <f t="shared" si="30"/>
        <v>0</v>
      </c>
      <c r="F287" s="97"/>
      <c r="G287" s="97"/>
      <c r="H287" s="97"/>
      <c r="I287" s="223"/>
      <c r="J287" s="97"/>
      <c r="K287" s="97"/>
      <c r="L287" s="97"/>
      <c r="M287" s="97"/>
      <c r="N287" s="97"/>
    </row>
    <row r="288" spans="2:14">
      <c r="B288" s="402">
        <v>10</v>
      </c>
      <c r="C288" s="37">
        <f>'Plot (10)'!X37</f>
        <v>0</v>
      </c>
      <c r="D288" s="403">
        <f t="shared" si="30"/>
        <v>0</v>
      </c>
      <c r="F288" s="97"/>
      <c r="G288" s="97"/>
      <c r="H288" s="97"/>
      <c r="I288" s="223"/>
      <c r="J288" s="97"/>
      <c r="K288" s="97"/>
      <c r="L288" s="97"/>
      <c r="M288" s="97"/>
      <c r="N288" s="97"/>
    </row>
    <row r="289" spans="2:14">
      <c r="B289" s="402">
        <v>10</v>
      </c>
      <c r="C289" s="37">
        <f>'Plot (10)'!X38</f>
        <v>0</v>
      </c>
      <c r="D289" s="403">
        <f t="shared" si="30"/>
        <v>0</v>
      </c>
      <c r="F289" s="97"/>
      <c r="G289" s="97"/>
      <c r="H289" s="97"/>
      <c r="I289" s="223"/>
      <c r="J289" s="97"/>
      <c r="K289" s="97"/>
      <c r="L289" s="97"/>
      <c r="M289" s="97"/>
      <c r="N289" s="97"/>
    </row>
    <row r="290" spans="2:14">
      <c r="B290" s="402">
        <v>10</v>
      </c>
      <c r="C290" s="37">
        <f>'Plot (10)'!X39</f>
        <v>0</v>
      </c>
      <c r="D290" s="403">
        <f t="shared" si="30"/>
        <v>0</v>
      </c>
      <c r="F290" s="97"/>
      <c r="G290" s="97"/>
      <c r="H290" s="97"/>
      <c r="I290" s="223"/>
      <c r="J290" s="97"/>
      <c r="K290" s="97"/>
      <c r="L290" s="97"/>
      <c r="M290" s="97"/>
      <c r="N290" s="97"/>
    </row>
    <row r="291" spans="2:14">
      <c r="B291" s="402">
        <v>10</v>
      </c>
      <c r="C291" s="37">
        <f>'Plot (10)'!X40</f>
        <v>0</v>
      </c>
      <c r="D291" s="403">
        <f t="shared" si="30"/>
        <v>0</v>
      </c>
      <c r="F291" s="97"/>
      <c r="G291" s="97"/>
      <c r="H291" s="97"/>
      <c r="I291" s="223"/>
      <c r="J291" s="97"/>
      <c r="K291" s="97"/>
      <c r="L291" s="97"/>
      <c r="M291" s="97"/>
      <c r="N291" s="97"/>
    </row>
    <row r="292" spans="2:14">
      <c r="B292" s="98"/>
      <c r="C292" s="99"/>
      <c r="D292" s="100"/>
      <c r="F292" s="97"/>
      <c r="G292" s="97"/>
      <c r="H292" s="97"/>
      <c r="I292" s="223"/>
      <c r="J292" s="97"/>
      <c r="K292" s="97"/>
      <c r="L292" s="97"/>
      <c r="M292" s="97"/>
      <c r="N292" s="97"/>
    </row>
    <row r="293" spans="2:14">
      <c r="B293" s="98"/>
      <c r="C293" s="99"/>
      <c r="D293" s="100"/>
      <c r="F293" s="97"/>
      <c r="G293" s="97"/>
      <c r="H293" s="97"/>
      <c r="I293" s="223"/>
      <c r="J293" s="97"/>
      <c r="K293" s="97"/>
      <c r="L293" s="97"/>
      <c r="M293" s="97"/>
      <c r="N293" s="97"/>
    </row>
    <row r="294" spans="2:14">
      <c r="B294" s="98"/>
      <c r="C294" s="99"/>
      <c r="D294" s="100"/>
      <c r="F294" s="97"/>
      <c r="G294" s="97"/>
      <c r="H294" s="97"/>
      <c r="I294" s="223"/>
      <c r="J294" s="97"/>
      <c r="K294" s="97"/>
      <c r="L294" s="97"/>
      <c r="M294" s="97"/>
      <c r="N294" s="97"/>
    </row>
    <row r="295" spans="2:14">
      <c r="B295" s="98"/>
      <c r="C295" s="99"/>
      <c r="D295" s="100"/>
      <c r="F295" s="97"/>
      <c r="G295" s="97"/>
      <c r="H295" s="97"/>
      <c r="I295" s="223"/>
      <c r="J295" s="97"/>
      <c r="K295" s="97"/>
      <c r="L295" s="97"/>
      <c r="M295" s="97"/>
      <c r="N295" s="97"/>
    </row>
    <row r="296" spans="2:14">
      <c r="B296" s="98"/>
      <c r="C296" s="99"/>
      <c r="D296" s="100"/>
      <c r="F296" s="97"/>
      <c r="G296" s="97"/>
      <c r="H296" s="97"/>
      <c r="I296" s="223"/>
      <c r="J296" s="97"/>
      <c r="K296" s="97"/>
      <c r="L296" s="97"/>
      <c r="M296" s="97"/>
      <c r="N296" s="97"/>
    </row>
    <row r="297" spans="2:14">
      <c r="B297" s="98"/>
      <c r="C297" s="99"/>
      <c r="D297" s="100"/>
      <c r="F297" s="97"/>
      <c r="G297" s="97"/>
      <c r="H297" s="97"/>
      <c r="I297" s="223"/>
      <c r="J297" s="97"/>
      <c r="K297" s="97"/>
      <c r="L297" s="97"/>
      <c r="M297" s="97"/>
      <c r="N297" s="97"/>
    </row>
    <row r="298" spans="2:14">
      <c r="B298" s="98"/>
      <c r="C298" s="99"/>
      <c r="D298" s="100"/>
      <c r="F298" s="97"/>
      <c r="G298" s="97"/>
      <c r="H298" s="97"/>
      <c r="I298" s="223"/>
      <c r="J298" s="97"/>
      <c r="K298" s="97"/>
      <c r="L298" s="97"/>
      <c r="M298" s="97"/>
      <c r="N298" s="97"/>
    </row>
    <row r="299" spans="2:14">
      <c r="B299" s="98"/>
      <c r="C299" s="99"/>
      <c r="D299" s="100"/>
      <c r="F299" s="97"/>
      <c r="G299" s="97"/>
      <c r="H299" s="97"/>
      <c r="I299" s="223"/>
      <c r="J299" s="97"/>
      <c r="K299" s="97"/>
      <c r="L299" s="97"/>
      <c r="M299" s="97"/>
      <c r="N299" s="97"/>
    </row>
    <row r="300" spans="2:14">
      <c r="B300" s="98"/>
      <c r="C300" s="99"/>
      <c r="D300" s="100"/>
      <c r="F300" s="97"/>
      <c r="G300" s="97"/>
      <c r="H300" s="97"/>
      <c r="I300" s="223"/>
      <c r="J300" s="97"/>
      <c r="K300" s="97"/>
      <c r="L300" s="97"/>
      <c r="M300" s="97"/>
      <c r="N300" s="97"/>
    </row>
    <row r="301" spans="2:14">
      <c r="B301" s="98"/>
      <c r="C301" s="99"/>
      <c r="D301" s="100"/>
      <c r="F301" s="97"/>
      <c r="G301" s="97"/>
      <c r="H301" s="97"/>
      <c r="I301" s="223"/>
      <c r="J301" s="97"/>
      <c r="K301" s="97"/>
      <c r="L301" s="97"/>
      <c r="M301" s="97"/>
      <c r="N301" s="97"/>
    </row>
    <row r="302" spans="2:14">
      <c r="B302" s="98"/>
      <c r="C302" s="99"/>
      <c r="D302" s="100"/>
      <c r="F302" s="97"/>
      <c r="G302" s="97"/>
      <c r="H302" s="97"/>
      <c r="I302" s="223"/>
      <c r="J302" s="97"/>
      <c r="K302" s="97"/>
      <c r="L302" s="97"/>
      <c r="M302" s="97"/>
      <c r="N302" s="97"/>
    </row>
    <row r="303" spans="2:14">
      <c r="B303" s="101"/>
      <c r="C303" s="99"/>
      <c r="D303" s="100"/>
      <c r="F303" s="97"/>
      <c r="G303" s="97"/>
      <c r="H303" s="97"/>
      <c r="I303" s="223"/>
      <c r="J303" s="97"/>
      <c r="K303" s="97"/>
      <c r="L303" s="97"/>
      <c r="M303" s="97"/>
      <c r="N303" s="97"/>
    </row>
    <row r="304" spans="2:14">
      <c r="B304" s="101"/>
      <c r="C304" s="99"/>
      <c r="D304" s="100"/>
      <c r="F304" s="97"/>
      <c r="G304" s="97"/>
      <c r="H304" s="97"/>
      <c r="I304" s="223"/>
      <c r="J304" s="97"/>
      <c r="K304" s="97"/>
      <c r="L304" s="97"/>
      <c r="M304" s="97"/>
      <c r="N304" s="97"/>
    </row>
    <row r="305" spans="2:14">
      <c r="B305" s="101"/>
      <c r="C305" s="99"/>
      <c r="D305" s="100"/>
      <c r="F305" s="97"/>
      <c r="G305" s="97"/>
      <c r="H305" s="97"/>
      <c r="I305" s="223"/>
      <c r="J305" s="97"/>
      <c r="K305" s="97"/>
      <c r="L305" s="97"/>
      <c r="M305" s="97"/>
      <c r="N305" s="97"/>
    </row>
    <row r="306" spans="2:14">
      <c r="B306" s="101"/>
      <c r="C306" s="99"/>
      <c r="D306" s="100"/>
      <c r="F306" s="97"/>
      <c r="G306" s="97"/>
      <c r="H306" s="97"/>
      <c r="I306" s="223"/>
      <c r="J306" s="97"/>
      <c r="K306" s="97"/>
      <c r="L306" s="97"/>
      <c r="M306" s="97"/>
      <c r="N306" s="97"/>
    </row>
    <row r="307" spans="2:14">
      <c r="B307" s="101"/>
      <c r="C307" s="99"/>
      <c r="D307" s="100"/>
      <c r="F307" s="97"/>
      <c r="G307" s="97"/>
      <c r="H307" s="97"/>
      <c r="I307" s="223"/>
      <c r="J307" s="97"/>
      <c r="K307" s="97"/>
      <c r="L307" s="97"/>
      <c r="M307" s="97"/>
      <c r="N307" s="97"/>
    </row>
    <row r="308" spans="2:14">
      <c r="B308" s="98"/>
      <c r="C308" s="99"/>
      <c r="D308" s="100"/>
      <c r="F308" s="97"/>
      <c r="G308" s="97"/>
      <c r="H308" s="97"/>
      <c r="I308" s="223"/>
      <c r="J308" s="97"/>
      <c r="K308" s="97"/>
      <c r="L308" s="97"/>
      <c r="M308" s="97"/>
      <c r="N308" s="97"/>
    </row>
    <row r="309" spans="2:14">
      <c r="B309" s="98"/>
      <c r="C309" s="99"/>
      <c r="D309" s="100"/>
      <c r="F309" s="97"/>
      <c r="G309" s="97"/>
      <c r="H309" s="97"/>
      <c r="I309" s="223"/>
      <c r="J309" s="97"/>
      <c r="K309" s="97"/>
      <c r="L309" s="97"/>
      <c r="M309" s="97"/>
      <c r="N309" s="97"/>
    </row>
    <row r="310" spans="2:14">
      <c r="B310" s="98"/>
      <c r="C310" s="99"/>
      <c r="D310" s="100"/>
      <c r="F310" s="97"/>
      <c r="G310" s="97"/>
      <c r="H310" s="97"/>
      <c r="I310" s="223"/>
      <c r="J310" s="97"/>
      <c r="K310" s="97"/>
      <c r="L310" s="97"/>
      <c r="M310" s="97"/>
      <c r="N310" s="97"/>
    </row>
    <row r="311" spans="2:14">
      <c r="B311" s="98"/>
      <c r="C311" s="99"/>
      <c r="D311" s="100"/>
      <c r="F311" s="97"/>
      <c r="G311" s="97"/>
      <c r="H311" s="97"/>
      <c r="I311" s="223"/>
      <c r="J311" s="97"/>
      <c r="K311" s="97"/>
      <c r="L311" s="97"/>
      <c r="M311" s="97"/>
      <c r="N311" s="97"/>
    </row>
    <row r="312" spans="2:14">
      <c r="B312" s="98"/>
      <c r="C312" s="99"/>
      <c r="D312" s="100"/>
      <c r="F312" s="97"/>
      <c r="G312" s="97"/>
      <c r="H312" s="97"/>
      <c r="I312" s="223"/>
      <c r="J312" s="97"/>
      <c r="K312" s="97"/>
      <c r="L312" s="97"/>
      <c r="M312" s="97"/>
      <c r="N312" s="97"/>
    </row>
    <row r="313" spans="2:14">
      <c r="B313" s="98"/>
      <c r="C313" s="99"/>
      <c r="D313" s="100"/>
      <c r="F313" s="97"/>
      <c r="G313" s="97"/>
      <c r="H313" s="97"/>
      <c r="I313" s="223"/>
      <c r="J313" s="97"/>
      <c r="K313" s="97"/>
      <c r="L313" s="97"/>
      <c r="M313" s="97"/>
      <c r="N313" s="97"/>
    </row>
    <row r="314" spans="2:14">
      <c r="B314" s="98"/>
      <c r="C314" s="99"/>
      <c r="D314" s="100"/>
      <c r="F314" s="97"/>
      <c r="G314" s="97"/>
      <c r="H314" s="97"/>
      <c r="I314" s="223"/>
      <c r="J314" s="97"/>
      <c r="K314" s="97"/>
      <c r="L314" s="97"/>
      <c r="M314" s="97"/>
      <c r="N314" s="97"/>
    </row>
    <row r="315" spans="2:14">
      <c r="B315" s="98"/>
      <c r="C315" s="99"/>
      <c r="D315" s="100"/>
      <c r="F315" s="97"/>
      <c r="G315" s="97"/>
      <c r="H315" s="97"/>
      <c r="I315" s="223"/>
      <c r="J315" s="97"/>
      <c r="K315" s="97"/>
      <c r="L315" s="97"/>
      <c r="M315" s="97"/>
      <c r="N315" s="97"/>
    </row>
    <row r="316" spans="2:14">
      <c r="B316" s="98"/>
      <c r="C316" s="99"/>
      <c r="D316" s="100"/>
      <c r="F316" s="97"/>
      <c r="G316" s="97"/>
      <c r="H316" s="97"/>
      <c r="I316" s="223"/>
      <c r="J316" s="97"/>
      <c r="K316" s="97"/>
      <c r="L316" s="97"/>
      <c r="M316" s="97"/>
      <c r="N316" s="97"/>
    </row>
    <row r="317" spans="2:14">
      <c r="B317" s="98"/>
      <c r="C317" s="99"/>
      <c r="D317" s="100"/>
      <c r="F317" s="97"/>
      <c r="G317" s="97"/>
      <c r="H317" s="97"/>
      <c r="I317" s="223"/>
      <c r="J317" s="97"/>
      <c r="K317" s="97"/>
      <c r="L317" s="97"/>
      <c r="M317" s="97"/>
      <c r="N317" s="97"/>
    </row>
    <row r="318" spans="2:14">
      <c r="B318" s="98"/>
      <c r="C318" s="99"/>
      <c r="D318" s="100"/>
      <c r="F318" s="97"/>
      <c r="G318" s="97"/>
      <c r="H318" s="97"/>
      <c r="I318" s="223"/>
      <c r="J318" s="97"/>
      <c r="K318" s="97"/>
      <c r="L318" s="97"/>
      <c r="M318" s="97"/>
      <c r="N318" s="97"/>
    </row>
    <row r="319" spans="2:14">
      <c r="B319" s="98"/>
      <c r="C319" s="99"/>
      <c r="D319" s="100"/>
      <c r="F319" s="97"/>
      <c r="G319" s="97"/>
      <c r="H319" s="97"/>
      <c r="I319" s="223"/>
      <c r="J319" s="97"/>
      <c r="K319" s="97"/>
      <c r="L319" s="97"/>
      <c r="M319" s="97"/>
      <c r="N319" s="97"/>
    </row>
    <row r="320" spans="2:14">
      <c r="B320" s="98"/>
      <c r="C320" s="99"/>
      <c r="D320" s="100"/>
      <c r="F320" s="97"/>
      <c r="G320" s="97"/>
      <c r="H320" s="97"/>
      <c r="I320" s="223"/>
      <c r="J320" s="97"/>
      <c r="K320" s="97"/>
      <c r="L320" s="97"/>
      <c r="M320" s="97"/>
      <c r="N320" s="97"/>
    </row>
    <row r="321" spans="2:14">
      <c r="B321" s="98"/>
      <c r="C321" s="99"/>
      <c r="D321" s="100"/>
      <c r="F321" s="97"/>
      <c r="G321" s="97"/>
      <c r="H321" s="97"/>
      <c r="I321" s="223"/>
      <c r="J321" s="97"/>
      <c r="K321" s="97"/>
      <c r="L321" s="97"/>
      <c r="M321" s="97"/>
      <c r="N321" s="97"/>
    </row>
    <row r="322" spans="2:14">
      <c r="B322" s="98"/>
      <c r="C322" s="99"/>
      <c r="D322" s="100"/>
      <c r="F322" s="97"/>
      <c r="G322" s="97"/>
      <c r="H322" s="97"/>
      <c r="I322" s="223"/>
      <c r="J322" s="97"/>
      <c r="K322" s="97"/>
      <c r="L322" s="97"/>
      <c r="M322" s="97"/>
      <c r="N322" s="97"/>
    </row>
    <row r="323" spans="2:14">
      <c r="B323" s="98"/>
      <c r="C323" s="99"/>
      <c r="D323" s="100"/>
      <c r="F323" s="97"/>
      <c r="G323" s="97"/>
      <c r="H323" s="97"/>
      <c r="I323" s="223"/>
      <c r="J323" s="97"/>
      <c r="K323" s="97"/>
      <c r="L323" s="97"/>
      <c r="M323" s="97"/>
      <c r="N323" s="97"/>
    </row>
    <row r="324" spans="2:14">
      <c r="B324" s="98"/>
      <c r="C324" s="99"/>
      <c r="D324" s="100"/>
      <c r="F324" s="97"/>
      <c r="G324" s="97"/>
      <c r="H324" s="97"/>
      <c r="I324" s="223"/>
      <c r="J324" s="97"/>
      <c r="K324" s="97"/>
      <c r="L324" s="97"/>
      <c r="M324" s="97"/>
      <c r="N324" s="97"/>
    </row>
    <row r="325" spans="2:14">
      <c r="B325" s="98"/>
      <c r="C325" s="99"/>
      <c r="D325" s="100"/>
      <c r="F325" s="97"/>
      <c r="G325" s="97"/>
      <c r="H325" s="97"/>
      <c r="I325" s="223"/>
      <c r="J325" s="97"/>
      <c r="K325" s="97"/>
      <c r="L325" s="97"/>
      <c r="M325" s="97"/>
      <c r="N325" s="97"/>
    </row>
    <row r="326" spans="2:14">
      <c r="B326" s="98"/>
      <c r="C326" s="99"/>
      <c r="D326" s="100"/>
      <c r="F326" s="97"/>
      <c r="G326" s="97"/>
      <c r="H326" s="97"/>
      <c r="I326" s="223"/>
      <c r="J326" s="97"/>
      <c r="K326" s="97"/>
      <c r="L326" s="97"/>
      <c r="M326" s="97"/>
      <c r="N326" s="97"/>
    </row>
    <row r="327" spans="2:14">
      <c r="B327" s="98"/>
      <c r="C327" s="99"/>
      <c r="D327" s="100"/>
      <c r="F327" s="97"/>
      <c r="G327" s="97"/>
      <c r="H327" s="97"/>
      <c r="I327" s="223"/>
      <c r="J327" s="97"/>
      <c r="K327" s="97"/>
      <c r="L327" s="97"/>
      <c r="M327" s="97"/>
      <c r="N327" s="97"/>
    </row>
    <row r="328" spans="2:14">
      <c r="B328" s="98"/>
      <c r="C328" s="99"/>
      <c r="D328" s="100"/>
      <c r="F328" s="97"/>
      <c r="G328" s="97"/>
      <c r="H328" s="97"/>
      <c r="I328" s="223"/>
      <c r="J328" s="97"/>
      <c r="K328" s="97"/>
      <c r="L328" s="97"/>
      <c r="M328" s="97"/>
      <c r="N328" s="97"/>
    </row>
    <row r="329" spans="2:14">
      <c r="B329" s="98"/>
      <c r="C329" s="99"/>
      <c r="D329" s="100"/>
      <c r="F329" s="97"/>
      <c r="G329" s="97"/>
      <c r="H329" s="97"/>
      <c r="I329" s="223"/>
      <c r="J329" s="97"/>
      <c r="K329" s="97"/>
      <c r="L329" s="97"/>
      <c r="M329" s="97"/>
      <c r="N329" s="97"/>
    </row>
    <row r="330" spans="2:14">
      <c r="B330" s="98"/>
      <c r="C330" s="99"/>
      <c r="D330" s="100"/>
      <c r="F330" s="97"/>
      <c r="G330" s="97"/>
      <c r="H330" s="97"/>
      <c r="I330" s="223"/>
      <c r="J330" s="97"/>
      <c r="K330" s="97"/>
      <c r="L330" s="97"/>
      <c r="M330" s="97"/>
      <c r="N330" s="97"/>
    </row>
    <row r="331" spans="2:14">
      <c r="B331" s="98"/>
      <c r="C331" s="99"/>
      <c r="D331" s="100"/>
      <c r="F331" s="92"/>
      <c r="G331" s="92"/>
      <c r="H331" s="92"/>
      <c r="I331" s="98"/>
      <c r="J331" s="92"/>
      <c r="K331" s="92"/>
      <c r="L331" s="92"/>
    </row>
    <row r="332" spans="2:14">
      <c r="B332" s="98"/>
      <c r="C332" s="99"/>
      <c r="D332" s="100"/>
      <c r="F332" s="92"/>
      <c r="G332" s="92"/>
      <c r="H332" s="92"/>
      <c r="I332" s="98"/>
      <c r="J332" s="92"/>
      <c r="K332" s="92"/>
      <c r="L332" s="92"/>
    </row>
    <row r="333" spans="2:14">
      <c r="B333" s="98"/>
      <c r="C333" s="99"/>
      <c r="D333" s="100"/>
      <c r="F333" s="92"/>
      <c r="G333" s="92"/>
      <c r="H333" s="92"/>
      <c r="I333" s="98"/>
      <c r="J333" s="92"/>
      <c r="K333" s="92"/>
      <c r="L333" s="92"/>
    </row>
    <row r="334" spans="2:14">
      <c r="B334" s="98"/>
      <c r="C334" s="99"/>
      <c r="D334" s="100"/>
      <c r="F334" s="92"/>
      <c r="G334" s="92"/>
      <c r="H334" s="92"/>
      <c r="I334" s="98"/>
      <c r="J334" s="92"/>
      <c r="K334" s="92"/>
      <c r="L334" s="92"/>
    </row>
    <row r="335" spans="2:14">
      <c r="B335" s="98"/>
      <c r="C335" s="99"/>
      <c r="D335" s="100"/>
      <c r="F335" s="92"/>
      <c r="G335" s="92"/>
      <c r="H335" s="92"/>
      <c r="I335" s="98"/>
      <c r="J335" s="92"/>
      <c r="K335" s="92"/>
      <c r="L335" s="92"/>
    </row>
    <row r="336" spans="2:14">
      <c r="B336" s="98"/>
      <c r="C336" s="99"/>
      <c r="D336" s="100"/>
      <c r="F336" s="92"/>
      <c r="G336" s="92"/>
      <c r="H336" s="92"/>
      <c r="I336" s="98"/>
      <c r="J336" s="92"/>
      <c r="K336" s="92"/>
      <c r="L336" s="92"/>
    </row>
    <row r="337" spans="2:12">
      <c r="B337" s="98"/>
      <c r="C337" s="99"/>
      <c r="D337" s="100"/>
      <c r="F337" s="92"/>
      <c r="G337" s="92"/>
      <c r="H337" s="92"/>
      <c r="I337" s="98"/>
      <c r="J337" s="92"/>
      <c r="K337" s="92"/>
      <c r="L337" s="92"/>
    </row>
    <row r="338" spans="2:12">
      <c r="B338" s="98"/>
      <c r="C338" s="99"/>
      <c r="D338" s="100"/>
      <c r="F338" s="92"/>
      <c r="G338" s="92"/>
      <c r="H338" s="92"/>
      <c r="I338" s="98"/>
      <c r="J338" s="92"/>
      <c r="K338" s="92"/>
      <c r="L338" s="92"/>
    </row>
    <row r="339" spans="2:12">
      <c r="B339" s="98"/>
      <c r="C339" s="99"/>
      <c r="D339" s="100"/>
      <c r="F339" s="92"/>
      <c r="G339" s="92"/>
      <c r="H339" s="92"/>
      <c r="I339" s="98"/>
      <c r="J339" s="92"/>
      <c r="K339" s="92"/>
      <c r="L339" s="92"/>
    </row>
    <row r="340" spans="2:12">
      <c r="B340" s="98"/>
      <c r="C340" s="99"/>
      <c r="D340" s="100"/>
      <c r="F340" s="92"/>
      <c r="G340" s="92"/>
      <c r="H340" s="92"/>
      <c r="I340" s="98"/>
      <c r="J340" s="92"/>
      <c r="K340" s="92"/>
      <c r="L340" s="92"/>
    </row>
    <row r="341" spans="2:12">
      <c r="B341" s="98"/>
      <c r="C341" s="99"/>
      <c r="D341" s="100"/>
      <c r="F341" s="92"/>
      <c r="G341" s="92"/>
      <c r="H341" s="92"/>
      <c r="I341" s="98"/>
      <c r="J341" s="92"/>
      <c r="K341" s="92"/>
      <c r="L341" s="92"/>
    </row>
    <row r="342" spans="2:12">
      <c r="B342" s="98"/>
      <c r="C342" s="99"/>
      <c r="D342" s="100"/>
      <c r="F342" s="92"/>
      <c r="G342" s="92"/>
      <c r="H342" s="92"/>
      <c r="I342" s="98"/>
      <c r="J342" s="92"/>
      <c r="K342" s="92"/>
      <c r="L342" s="92"/>
    </row>
    <row r="343" spans="2:12">
      <c r="B343" s="98"/>
      <c r="C343" s="99"/>
      <c r="D343" s="100"/>
      <c r="F343" s="92"/>
      <c r="G343" s="92"/>
      <c r="H343" s="92"/>
      <c r="I343" s="98"/>
      <c r="J343" s="92"/>
      <c r="K343" s="92"/>
      <c r="L343" s="92"/>
    </row>
    <row r="344" spans="2:12">
      <c r="B344" s="98"/>
      <c r="C344" s="99"/>
      <c r="D344" s="100"/>
      <c r="F344" s="92"/>
      <c r="G344" s="92"/>
      <c r="H344" s="92"/>
      <c r="I344" s="98"/>
      <c r="J344" s="92"/>
      <c r="K344" s="92"/>
      <c r="L344" s="92"/>
    </row>
    <row r="345" spans="2:12">
      <c r="B345" s="98"/>
      <c r="C345" s="99"/>
      <c r="D345" s="100"/>
      <c r="F345" s="92"/>
      <c r="G345" s="92"/>
      <c r="H345" s="92"/>
      <c r="I345" s="98"/>
      <c r="J345" s="92"/>
      <c r="K345" s="92"/>
      <c r="L345" s="92"/>
    </row>
    <row r="346" spans="2:12">
      <c r="B346" s="98"/>
      <c r="C346" s="99"/>
      <c r="D346" s="100"/>
      <c r="F346" s="92"/>
      <c r="G346" s="92"/>
      <c r="H346" s="92"/>
      <c r="I346" s="98"/>
      <c r="J346" s="92"/>
      <c r="K346" s="92"/>
      <c r="L346" s="92"/>
    </row>
    <row r="347" spans="2:12">
      <c r="B347" s="98"/>
      <c r="C347" s="99"/>
      <c r="D347" s="100"/>
      <c r="F347" s="92"/>
      <c r="G347" s="92"/>
      <c r="H347" s="92"/>
      <c r="I347" s="98"/>
      <c r="J347" s="92"/>
      <c r="K347" s="92"/>
      <c r="L347" s="92"/>
    </row>
    <row r="348" spans="2:12">
      <c r="B348" s="98"/>
      <c r="C348" s="99"/>
      <c r="D348" s="100"/>
      <c r="F348" s="92"/>
      <c r="G348" s="92"/>
      <c r="H348" s="92"/>
      <c r="I348" s="98"/>
      <c r="J348" s="92"/>
      <c r="K348" s="92"/>
      <c r="L348" s="92"/>
    </row>
    <row r="349" spans="2:12">
      <c r="B349" s="98"/>
      <c r="C349" s="99"/>
      <c r="D349" s="100"/>
      <c r="F349" s="92"/>
      <c r="G349" s="92"/>
      <c r="H349" s="92"/>
      <c r="I349" s="98"/>
      <c r="J349" s="92"/>
      <c r="K349" s="92"/>
      <c r="L349" s="92"/>
    </row>
    <row r="350" spans="2:12">
      <c r="B350" s="98"/>
      <c r="C350" s="99"/>
      <c r="D350" s="100"/>
      <c r="F350" s="92"/>
      <c r="G350" s="92"/>
      <c r="H350" s="92"/>
      <c r="I350" s="98"/>
      <c r="J350" s="92"/>
      <c r="K350" s="92"/>
      <c r="L350" s="92"/>
    </row>
    <row r="351" spans="2:12">
      <c r="B351" s="98"/>
      <c r="C351" s="99"/>
      <c r="D351" s="100"/>
      <c r="F351" s="92"/>
      <c r="G351" s="92"/>
      <c r="H351" s="92"/>
      <c r="I351" s="98"/>
      <c r="J351" s="92"/>
      <c r="K351" s="92"/>
      <c r="L351" s="92"/>
    </row>
    <row r="352" spans="2:12">
      <c r="B352" s="98"/>
      <c r="C352" s="99"/>
      <c r="D352" s="100"/>
      <c r="F352" s="92"/>
      <c r="G352" s="92"/>
      <c r="H352" s="92"/>
      <c r="I352" s="98"/>
      <c r="J352" s="92"/>
      <c r="K352" s="92"/>
      <c r="L352" s="92"/>
    </row>
    <row r="353" spans="2:12">
      <c r="B353" s="98"/>
      <c r="C353" s="99"/>
      <c r="D353" s="100"/>
      <c r="F353" s="92"/>
      <c r="G353" s="92"/>
      <c r="H353" s="92"/>
      <c r="I353" s="98"/>
      <c r="J353" s="92"/>
      <c r="K353" s="92"/>
      <c r="L353" s="92"/>
    </row>
    <row r="354" spans="2:12">
      <c r="B354" s="98"/>
      <c r="C354" s="99"/>
      <c r="D354" s="100"/>
      <c r="F354" s="92"/>
      <c r="G354" s="92"/>
      <c r="H354" s="92"/>
      <c r="I354" s="98"/>
      <c r="J354" s="92"/>
      <c r="K354" s="92"/>
      <c r="L354" s="92"/>
    </row>
    <row r="355" spans="2:12">
      <c r="B355" s="98"/>
      <c r="C355" s="99"/>
      <c r="D355" s="100"/>
      <c r="F355" s="92"/>
      <c r="G355" s="92"/>
      <c r="H355" s="92"/>
      <c r="I355" s="98"/>
      <c r="J355" s="92"/>
      <c r="K355" s="92"/>
      <c r="L355" s="92"/>
    </row>
    <row r="356" spans="2:12">
      <c r="B356" s="98"/>
      <c r="C356" s="99"/>
      <c r="D356" s="100"/>
      <c r="F356" s="92"/>
      <c r="G356" s="92"/>
      <c r="H356" s="92"/>
      <c r="I356" s="98"/>
      <c r="J356" s="92"/>
      <c r="K356" s="92"/>
      <c r="L356" s="92"/>
    </row>
    <row r="357" spans="2:12">
      <c r="B357" s="98"/>
      <c r="C357" s="99"/>
      <c r="D357" s="100"/>
      <c r="F357" s="92"/>
      <c r="G357" s="92"/>
      <c r="H357" s="92"/>
      <c r="I357" s="98"/>
      <c r="J357" s="92"/>
      <c r="K357" s="92"/>
      <c r="L357" s="92"/>
    </row>
    <row r="358" spans="2:12">
      <c r="B358" s="98"/>
      <c r="C358" s="99"/>
      <c r="D358" s="100"/>
      <c r="F358" s="92"/>
      <c r="G358" s="92"/>
      <c r="H358" s="92"/>
      <c r="I358" s="98"/>
      <c r="J358" s="92"/>
      <c r="K358" s="92"/>
      <c r="L358" s="92"/>
    </row>
    <row r="359" spans="2:12">
      <c r="B359" s="98"/>
      <c r="C359" s="99"/>
      <c r="D359" s="100"/>
      <c r="F359" s="92"/>
      <c r="G359" s="92"/>
      <c r="H359" s="92"/>
      <c r="I359" s="98"/>
      <c r="J359" s="92"/>
      <c r="K359" s="92"/>
      <c r="L359" s="92"/>
    </row>
    <row r="360" spans="2:12">
      <c r="B360" s="98"/>
      <c r="C360" s="99"/>
      <c r="D360" s="100"/>
      <c r="F360" s="92"/>
      <c r="G360" s="92"/>
      <c r="H360" s="92"/>
      <c r="I360" s="98"/>
      <c r="J360" s="92"/>
      <c r="K360" s="92"/>
      <c r="L360" s="92"/>
    </row>
    <row r="361" spans="2:12">
      <c r="B361" s="98"/>
      <c r="C361" s="99"/>
      <c r="D361" s="100"/>
      <c r="F361" s="92"/>
      <c r="G361" s="92"/>
      <c r="H361" s="92"/>
      <c r="I361" s="98"/>
      <c r="J361" s="92"/>
      <c r="K361" s="92"/>
      <c r="L361" s="92"/>
    </row>
    <row r="362" spans="2:12">
      <c r="B362" s="98"/>
      <c r="C362" s="99"/>
      <c r="D362" s="100"/>
      <c r="F362" s="92"/>
      <c r="G362" s="92"/>
      <c r="H362" s="92"/>
      <c r="I362" s="98"/>
      <c r="J362" s="92"/>
      <c r="K362" s="92"/>
      <c r="L362" s="92"/>
    </row>
    <row r="363" spans="2:12">
      <c r="B363" s="98"/>
      <c r="C363" s="99"/>
      <c r="D363" s="100"/>
      <c r="F363" s="92"/>
      <c r="G363" s="92"/>
      <c r="H363" s="92"/>
      <c r="I363" s="98"/>
      <c r="J363" s="92"/>
      <c r="K363" s="92"/>
      <c r="L363" s="92"/>
    </row>
    <row r="364" spans="2:12">
      <c r="B364" s="98"/>
      <c r="C364" s="99"/>
      <c r="D364" s="100"/>
      <c r="F364" s="92"/>
      <c r="G364" s="92"/>
      <c r="H364" s="92"/>
      <c r="I364" s="98"/>
      <c r="J364" s="92"/>
      <c r="K364" s="92"/>
      <c r="L364" s="92"/>
    </row>
    <row r="365" spans="2:12">
      <c r="B365" s="98"/>
      <c r="C365" s="99"/>
      <c r="D365" s="100"/>
      <c r="F365" s="92"/>
      <c r="G365" s="92"/>
      <c r="H365" s="92"/>
      <c r="I365" s="98"/>
      <c r="J365" s="92"/>
      <c r="K365" s="92"/>
      <c r="L365" s="92"/>
    </row>
    <row r="366" spans="2:12">
      <c r="B366" s="98"/>
      <c r="C366" s="99"/>
      <c r="D366" s="100"/>
      <c r="F366" s="92"/>
      <c r="G366" s="92"/>
      <c r="H366" s="92"/>
      <c r="I366" s="98"/>
      <c r="J366" s="92"/>
      <c r="K366" s="92"/>
      <c r="L366" s="92"/>
    </row>
    <row r="367" spans="2:12">
      <c r="B367" s="98"/>
      <c r="C367" s="99"/>
      <c r="D367" s="100"/>
      <c r="F367" s="92"/>
      <c r="G367" s="92"/>
      <c r="H367" s="92"/>
      <c r="I367" s="98"/>
      <c r="J367" s="92"/>
      <c r="K367" s="92"/>
      <c r="L367" s="92"/>
    </row>
    <row r="368" spans="2:12">
      <c r="B368" s="98"/>
      <c r="C368" s="99"/>
      <c r="D368" s="100"/>
      <c r="F368" s="92"/>
      <c r="G368" s="92"/>
      <c r="H368" s="92"/>
      <c r="I368" s="98"/>
      <c r="J368" s="92"/>
      <c r="K368" s="92"/>
      <c r="L368" s="92"/>
    </row>
    <row r="369" spans="2:12">
      <c r="B369" s="98"/>
      <c r="C369" s="99"/>
      <c r="D369" s="100"/>
      <c r="F369" s="92"/>
      <c r="G369" s="92"/>
      <c r="H369" s="92"/>
      <c r="I369" s="98"/>
      <c r="J369" s="92"/>
      <c r="K369" s="92"/>
      <c r="L369" s="92"/>
    </row>
    <row r="370" spans="2:12">
      <c r="B370" s="98"/>
      <c r="C370" s="99"/>
      <c r="D370" s="100"/>
      <c r="F370" s="92"/>
      <c r="G370" s="92"/>
      <c r="H370" s="92"/>
      <c r="I370" s="98"/>
      <c r="J370" s="92"/>
      <c r="K370" s="92"/>
      <c r="L370" s="92"/>
    </row>
    <row r="371" spans="2:12">
      <c r="B371" s="98"/>
      <c r="C371" s="99"/>
      <c r="D371" s="100"/>
      <c r="F371" s="92"/>
      <c r="G371" s="92"/>
      <c r="H371" s="92"/>
      <c r="I371" s="98"/>
      <c r="J371" s="92"/>
      <c r="K371" s="92"/>
      <c r="L371" s="92"/>
    </row>
    <row r="372" spans="2:12">
      <c r="B372" s="98"/>
      <c r="C372" s="99"/>
      <c r="D372" s="100"/>
      <c r="F372" s="92"/>
      <c r="G372" s="92"/>
      <c r="H372" s="92"/>
      <c r="I372" s="98"/>
      <c r="J372" s="92"/>
      <c r="K372" s="92"/>
      <c r="L372" s="92"/>
    </row>
    <row r="373" spans="2:12">
      <c r="B373" s="98"/>
      <c r="C373" s="99"/>
      <c r="D373" s="100"/>
      <c r="F373" s="92"/>
      <c r="G373" s="92"/>
      <c r="H373" s="92"/>
      <c r="I373" s="98"/>
      <c r="J373" s="92"/>
      <c r="K373" s="92"/>
      <c r="L373" s="92"/>
    </row>
    <row r="374" spans="2:12">
      <c r="B374" s="98"/>
      <c r="C374" s="99"/>
      <c r="D374" s="100"/>
      <c r="F374" s="92"/>
      <c r="G374" s="92"/>
      <c r="H374" s="92"/>
      <c r="I374" s="98"/>
      <c r="J374" s="92"/>
      <c r="K374" s="92"/>
      <c r="L374" s="92"/>
    </row>
    <row r="375" spans="2:12" s="92" customFormat="1">
      <c r="B375" s="98"/>
      <c r="C375" s="99"/>
      <c r="D375" s="100"/>
      <c r="I375" s="98"/>
    </row>
    <row r="376" spans="2:12" s="92" customFormat="1">
      <c r="B376" s="98"/>
      <c r="C376" s="99"/>
      <c r="D376" s="100"/>
      <c r="I376" s="98"/>
    </row>
    <row r="377" spans="2:12" s="92" customFormat="1">
      <c r="B377" s="98"/>
      <c r="C377" s="99"/>
      <c r="D377" s="100"/>
      <c r="I377" s="98"/>
    </row>
    <row r="378" spans="2:12" s="92" customFormat="1">
      <c r="B378" s="98"/>
      <c r="C378" s="99"/>
      <c r="D378" s="100"/>
      <c r="I378" s="98"/>
    </row>
    <row r="379" spans="2:12" s="92" customFormat="1">
      <c r="B379" s="98"/>
      <c r="C379" s="99"/>
      <c r="D379" s="100"/>
      <c r="I379" s="98"/>
    </row>
    <row r="380" spans="2:12" s="92" customFormat="1">
      <c r="B380" s="98"/>
      <c r="C380" s="99"/>
      <c r="I380" s="98"/>
    </row>
    <row r="381" spans="2:12" s="92" customFormat="1">
      <c r="B381" s="98"/>
      <c r="C381" s="99"/>
      <c r="I381" s="98"/>
    </row>
    <row r="382" spans="2:12" s="92" customFormat="1">
      <c r="B382" s="98"/>
      <c r="C382" s="99"/>
      <c r="I382" s="98"/>
    </row>
    <row r="383" spans="2:12" s="92" customFormat="1">
      <c r="B383" s="98"/>
      <c r="C383" s="99"/>
      <c r="I383" s="98"/>
    </row>
    <row r="384" spans="2:12" s="92" customFormat="1">
      <c r="B384" s="98"/>
      <c r="C384" s="99"/>
      <c r="I384" s="98"/>
    </row>
    <row r="385" spans="2:9" s="92" customFormat="1">
      <c r="B385" s="98"/>
      <c r="C385" s="99"/>
      <c r="I385" s="98"/>
    </row>
    <row r="386" spans="2:9" s="92" customFormat="1">
      <c r="B386" s="98"/>
      <c r="C386" s="99"/>
      <c r="I386" s="98"/>
    </row>
    <row r="387" spans="2:9" s="92" customFormat="1">
      <c r="B387" s="98"/>
      <c r="C387" s="99"/>
      <c r="I387" s="98"/>
    </row>
    <row r="388" spans="2:9" s="92" customFormat="1">
      <c r="B388" s="98"/>
      <c r="C388" s="99"/>
      <c r="I388" s="98"/>
    </row>
    <row r="389" spans="2:9" s="92" customFormat="1">
      <c r="B389" s="98"/>
      <c r="C389" s="99"/>
      <c r="I389" s="98"/>
    </row>
    <row r="390" spans="2:9" s="92" customFormat="1">
      <c r="B390" s="98"/>
      <c r="C390" s="99"/>
      <c r="I390" s="98"/>
    </row>
    <row r="391" spans="2:9" s="92" customFormat="1">
      <c r="B391" s="98"/>
      <c r="C391" s="99"/>
      <c r="I391" s="98"/>
    </row>
    <row r="392" spans="2:9" s="92" customFormat="1">
      <c r="B392" s="98"/>
      <c r="C392" s="99"/>
      <c r="I392" s="98"/>
    </row>
    <row r="393" spans="2:9" s="92" customFormat="1">
      <c r="B393" s="98"/>
      <c r="C393" s="99"/>
      <c r="I393" s="98"/>
    </row>
    <row r="394" spans="2:9" s="92" customFormat="1">
      <c r="B394" s="98"/>
      <c r="C394" s="99"/>
      <c r="I394" s="98"/>
    </row>
    <row r="395" spans="2:9" s="92" customFormat="1">
      <c r="B395" s="98"/>
      <c r="C395" s="99"/>
      <c r="I395" s="98"/>
    </row>
    <row r="396" spans="2:9" s="92" customFormat="1">
      <c r="B396" s="98"/>
      <c r="C396" s="99"/>
      <c r="I396" s="98"/>
    </row>
    <row r="397" spans="2:9" s="92" customFormat="1">
      <c r="B397" s="98"/>
      <c r="C397" s="99"/>
      <c r="I397" s="98"/>
    </row>
    <row r="398" spans="2:9" s="92" customFormat="1">
      <c r="B398" s="98"/>
      <c r="C398" s="99"/>
      <c r="I398" s="98"/>
    </row>
    <row r="399" spans="2:9" s="92" customFormat="1">
      <c r="B399" s="98"/>
      <c r="C399" s="99"/>
      <c r="I399" s="98"/>
    </row>
    <row r="400" spans="2:9" s="92" customFormat="1">
      <c r="B400" s="98"/>
      <c r="C400" s="99"/>
      <c r="I400" s="98"/>
    </row>
    <row r="401" spans="2:9" s="92" customFormat="1">
      <c r="B401" s="98"/>
      <c r="C401" s="99"/>
      <c r="I401" s="98"/>
    </row>
    <row r="402" spans="2:9" s="92" customFormat="1">
      <c r="B402" s="98"/>
      <c r="C402" s="99"/>
      <c r="I402" s="98"/>
    </row>
    <row r="403" spans="2:9" s="92" customFormat="1">
      <c r="B403" s="98"/>
      <c r="C403" s="99"/>
      <c r="I403" s="98"/>
    </row>
    <row r="404" spans="2:9" s="92" customFormat="1">
      <c r="B404" s="98"/>
      <c r="C404" s="99"/>
      <c r="I404" s="98"/>
    </row>
    <row r="405" spans="2:9" s="92" customFormat="1">
      <c r="B405" s="98"/>
      <c r="C405" s="99"/>
      <c r="I405" s="98"/>
    </row>
    <row r="406" spans="2:9" s="92" customFormat="1">
      <c r="B406" s="98"/>
      <c r="C406" s="99"/>
      <c r="I406" s="98"/>
    </row>
    <row r="407" spans="2:9" s="92" customFormat="1">
      <c r="B407" s="98"/>
      <c r="C407" s="99"/>
      <c r="I407" s="98"/>
    </row>
    <row r="408" spans="2:9" s="92" customFormat="1">
      <c r="B408" s="98"/>
      <c r="C408" s="99"/>
      <c r="I408" s="98"/>
    </row>
    <row r="409" spans="2:9" s="92" customFormat="1">
      <c r="B409" s="98"/>
      <c r="C409" s="99"/>
      <c r="I409" s="98"/>
    </row>
    <row r="410" spans="2:9" s="92" customFormat="1">
      <c r="B410" s="98"/>
      <c r="C410" s="99"/>
      <c r="I410" s="98"/>
    </row>
    <row r="411" spans="2:9" s="92" customFormat="1">
      <c r="B411" s="98"/>
      <c r="C411" s="99"/>
      <c r="I411" s="98"/>
    </row>
    <row r="412" spans="2:9" s="92" customFormat="1">
      <c r="B412" s="98"/>
      <c r="C412" s="99"/>
      <c r="I412" s="98"/>
    </row>
    <row r="413" spans="2:9" s="92" customFormat="1">
      <c r="B413" s="98"/>
      <c r="C413" s="99"/>
      <c r="I413" s="98"/>
    </row>
    <row r="414" spans="2:9" s="92" customFormat="1">
      <c r="B414" s="98"/>
      <c r="C414" s="99"/>
      <c r="I414" s="98"/>
    </row>
    <row r="415" spans="2:9" s="92" customFormat="1">
      <c r="B415" s="98"/>
      <c r="C415" s="99"/>
      <c r="I415" s="98"/>
    </row>
    <row r="416" spans="2:9" s="92" customFormat="1">
      <c r="B416" s="98"/>
      <c r="C416" s="99"/>
      <c r="I416" s="98"/>
    </row>
    <row r="417" spans="2:9" s="92" customFormat="1">
      <c r="B417" s="98"/>
      <c r="C417" s="99"/>
      <c r="I417" s="98"/>
    </row>
    <row r="418" spans="2:9" s="92" customFormat="1">
      <c r="B418" s="98"/>
      <c r="C418" s="99"/>
      <c r="I418" s="98"/>
    </row>
    <row r="419" spans="2:9" s="92" customFormat="1">
      <c r="B419" s="98"/>
      <c r="C419" s="99"/>
      <c r="I419" s="98"/>
    </row>
    <row r="420" spans="2:9" s="92" customFormat="1">
      <c r="B420" s="98"/>
      <c r="C420" s="99"/>
      <c r="I420" s="98"/>
    </row>
    <row r="421" spans="2:9" s="92" customFormat="1">
      <c r="B421" s="98"/>
      <c r="C421" s="99"/>
      <c r="I421" s="98"/>
    </row>
    <row r="422" spans="2:9" s="92" customFormat="1">
      <c r="B422" s="98"/>
      <c r="C422" s="99"/>
      <c r="I422" s="98"/>
    </row>
    <row r="423" spans="2:9" s="92" customFormat="1">
      <c r="B423" s="98"/>
      <c r="C423" s="99"/>
      <c r="I423" s="98"/>
    </row>
    <row r="424" spans="2:9" s="92" customFormat="1">
      <c r="B424" s="98"/>
      <c r="C424" s="99"/>
      <c r="I424" s="98"/>
    </row>
    <row r="425" spans="2:9" s="92" customFormat="1">
      <c r="B425" s="98"/>
      <c r="C425" s="99"/>
      <c r="I425" s="98"/>
    </row>
    <row r="426" spans="2:9" s="92" customFormat="1">
      <c r="B426" s="98"/>
      <c r="C426" s="99"/>
      <c r="I426" s="98"/>
    </row>
    <row r="427" spans="2:9" s="92" customFormat="1">
      <c r="B427" s="98"/>
      <c r="C427" s="99"/>
      <c r="I427" s="98"/>
    </row>
    <row r="428" spans="2:9" s="92" customFormat="1">
      <c r="B428" s="98"/>
      <c r="C428" s="99"/>
      <c r="I428" s="98"/>
    </row>
    <row r="429" spans="2:9" s="92" customFormat="1">
      <c r="B429" s="98"/>
      <c r="C429" s="99"/>
      <c r="I429" s="98"/>
    </row>
    <row r="430" spans="2:9" s="92" customFormat="1">
      <c r="B430" s="98"/>
      <c r="C430" s="99"/>
      <c r="I430" s="98"/>
    </row>
    <row r="431" spans="2:9" s="92" customFormat="1">
      <c r="B431" s="98"/>
      <c r="C431" s="99"/>
      <c r="I431" s="98"/>
    </row>
    <row r="432" spans="2:9" s="92" customFormat="1">
      <c r="B432" s="98"/>
      <c r="C432" s="99"/>
      <c r="I432" s="98"/>
    </row>
    <row r="433" spans="2:9" s="92" customFormat="1">
      <c r="B433" s="98"/>
      <c r="C433" s="99"/>
      <c r="I433" s="98"/>
    </row>
    <row r="434" spans="2:9" s="92" customFormat="1">
      <c r="B434" s="98"/>
      <c r="C434" s="99"/>
      <c r="I434" s="98"/>
    </row>
    <row r="435" spans="2:9" s="92" customFormat="1">
      <c r="B435" s="98"/>
      <c r="C435" s="99"/>
      <c r="I435" s="98"/>
    </row>
    <row r="436" spans="2:9" s="92" customFormat="1">
      <c r="B436" s="98"/>
      <c r="C436" s="99"/>
      <c r="I436" s="98"/>
    </row>
    <row r="437" spans="2:9" s="92" customFormat="1">
      <c r="B437" s="98"/>
      <c r="C437" s="99"/>
      <c r="I437" s="98"/>
    </row>
    <row r="438" spans="2:9" s="92" customFormat="1">
      <c r="B438" s="98"/>
      <c r="C438" s="99"/>
      <c r="I438" s="98"/>
    </row>
    <row r="439" spans="2:9" s="92" customFormat="1">
      <c r="B439" s="98"/>
      <c r="C439" s="99"/>
      <c r="I439" s="98"/>
    </row>
    <row r="440" spans="2:9" s="92" customFormat="1">
      <c r="B440" s="98"/>
      <c r="C440" s="99"/>
      <c r="I440" s="98"/>
    </row>
    <row r="441" spans="2:9" s="92" customFormat="1">
      <c r="B441" s="98"/>
      <c r="C441" s="99"/>
      <c r="I441" s="98"/>
    </row>
    <row r="442" spans="2:9" s="92" customFormat="1">
      <c r="B442" s="98"/>
      <c r="C442" s="99"/>
      <c r="I442" s="98"/>
    </row>
    <row r="443" spans="2:9" s="92" customFormat="1">
      <c r="B443" s="98"/>
      <c r="C443" s="99"/>
      <c r="I443" s="98"/>
    </row>
    <row r="444" spans="2:9" s="92" customFormat="1">
      <c r="B444" s="98"/>
      <c r="C444" s="99"/>
      <c r="I444" s="98"/>
    </row>
    <row r="445" spans="2:9" s="92" customFormat="1">
      <c r="B445" s="98"/>
      <c r="C445" s="99"/>
      <c r="I445" s="98"/>
    </row>
    <row r="446" spans="2:9" s="92" customFormat="1">
      <c r="B446" s="98"/>
      <c r="C446" s="99"/>
      <c r="I446" s="98"/>
    </row>
    <row r="447" spans="2:9" s="92" customFormat="1">
      <c r="B447" s="98"/>
      <c r="C447" s="99"/>
      <c r="I447" s="98"/>
    </row>
    <row r="448" spans="2:9" s="92" customFormat="1">
      <c r="B448" s="98"/>
      <c r="C448" s="99"/>
      <c r="I448" s="98"/>
    </row>
    <row r="449" spans="2:9" s="92" customFormat="1">
      <c r="B449" s="98"/>
      <c r="C449" s="99"/>
      <c r="I449" s="98"/>
    </row>
    <row r="450" spans="2:9" s="92" customFormat="1">
      <c r="B450" s="98"/>
      <c r="C450" s="99"/>
      <c r="I450" s="98"/>
    </row>
    <row r="451" spans="2:9" s="92" customFormat="1">
      <c r="B451" s="98"/>
      <c r="C451" s="99"/>
      <c r="I451" s="98"/>
    </row>
    <row r="452" spans="2:9" s="92" customFormat="1">
      <c r="B452" s="98"/>
      <c r="C452" s="99"/>
      <c r="I452" s="98"/>
    </row>
    <row r="453" spans="2:9" s="92" customFormat="1">
      <c r="B453" s="98"/>
      <c r="C453" s="99"/>
      <c r="I453" s="98"/>
    </row>
    <row r="454" spans="2:9" s="92" customFormat="1">
      <c r="B454" s="98"/>
      <c r="C454" s="99"/>
      <c r="I454" s="98"/>
    </row>
    <row r="455" spans="2:9" s="92" customFormat="1">
      <c r="B455" s="98"/>
      <c r="C455" s="99"/>
      <c r="I455" s="98"/>
    </row>
    <row r="456" spans="2:9" s="92" customFormat="1">
      <c r="B456" s="98"/>
      <c r="C456" s="99"/>
      <c r="I456" s="98"/>
    </row>
    <row r="457" spans="2:9" s="92" customFormat="1">
      <c r="B457" s="98"/>
      <c r="C457" s="99"/>
      <c r="I457" s="98"/>
    </row>
    <row r="458" spans="2:9" s="92" customFormat="1">
      <c r="B458" s="98"/>
      <c r="C458" s="99"/>
      <c r="I458" s="98"/>
    </row>
    <row r="459" spans="2:9" s="92" customFormat="1">
      <c r="B459" s="98"/>
      <c r="C459" s="99"/>
      <c r="I459" s="98"/>
    </row>
    <row r="460" spans="2:9" s="92" customFormat="1">
      <c r="B460" s="98"/>
      <c r="C460" s="99"/>
      <c r="I460" s="98"/>
    </row>
    <row r="461" spans="2:9" s="92" customFormat="1">
      <c r="B461" s="98"/>
      <c r="C461" s="99"/>
      <c r="I461" s="98"/>
    </row>
    <row r="462" spans="2:9" s="92" customFormat="1">
      <c r="B462" s="98"/>
      <c r="C462" s="99"/>
      <c r="I462" s="98"/>
    </row>
    <row r="463" spans="2:9" s="92" customFormat="1">
      <c r="B463" s="98"/>
      <c r="C463" s="99"/>
      <c r="I463" s="98"/>
    </row>
    <row r="464" spans="2:9" s="92" customFormat="1">
      <c r="B464" s="98"/>
      <c r="C464" s="99"/>
      <c r="I464" s="98"/>
    </row>
    <row r="465" spans="2:9" s="92" customFormat="1">
      <c r="B465" s="98"/>
      <c r="C465" s="99"/>
      <c r="I465" s="98"/>
    </row>
    <row r="466" spans="2:9" s="92" customFormat="1">
      <c r="B466" s="98"/>
      <c r="C466" s="99"/>
      <c r="I466" s="98"/>
    </row>
    <row r="467" spans="2:9" s="92" customFormat="1">
      <c r="B467" s="98"/>
      <c r="C467" s="99"/>
      <c r="I467" s="98"/>
    </row>
    <row r="468" spans="2:9" s="92" customFormat="1">
      <c r="B468" s="98"/>
      <c r="C468" s="99"/>
      <c r="I468" s="98"/>
    </row>
    <row r="469" spans="2:9" s="92" customFormat="1">
      <c r="B469" s="98"/>
      <c r="C469" s="99"/>
      <c r="I469" s="98"/>
    </row>
    <row r="470" spans="2:9" s="92" customFormat="1">
      <c r="B470" s="98"/>
      <c r="C470" s="99"/>
      <c r="I470" s="98"/>
    </row>
    <row r="471" spans="2:9" s="92" customFormat="1">
      <c r="B471" s="98"/>
      <c r="C471" s="99"/>
      <c r="I471" s="98"/>
    </row>
    <row r="472" spans="2:9" s="92" customFormat="1">
      <c r="B472" s="98"/>
      <c r="C472" s="99"/>
      <c r="I472" s="98"/>
    </row>
    <row r="473" spans="2:9" s="92" customFormat="1">
      <c r="B473" s="98"/>
      <c r="C473" s="99"/>
      <c r="I473" s="98"/>
    </row>
    <row r="474" spans="2:9" s="92" customFormat="1">
      <c r="B474" s="98"/>
      <c r="C474" s="99"/>
      <c r="I474" s="98"/>
    </row>
    <row r="475" spans="2:9" s="92" customFormat="1">
      <c r="B475" s="98"/>
      <c r="C475" s="99"/>
      <c r="I475" s="98"/>
    </row>
    <row r="476" spans="2:9" s="92" customFormat="1">
      <c r="B476" s="98"/>
      <c r="C476" s="99"/>
      <c r="I476" s="98"/>
    </row>
    <row r="477" spans="2:9" s="92" customFormat="1">
      <c r="B477" s="98"/>
      <c r="C477" s="99"/>
      <c r="I477" s="98"/>
    </row>
    <row r="478" spans="2:9" s="92" customFormat="1">
      <c r="B478" s="98"/>
      <c r="C478" s="99"/>
      <c r="I478" s="98"/>
    </row>
    <row r="479" spans="2:9" s="92" customFormat="1">
      <c r="B479" s="98"/>
      <c r="C479" s="99"/>
      <c r="I479" s="98"/>
    </row>
    <row r="480" spans="2:9" s="92" customFormat="1">
      <c r="B480" s="98"/>
      <c r="C480" s="99"/>
      <c r="I480" s="98"/>
    </row>
    <row r="481" spans="2:9" s="92" customFormat="1">
      <c r="B481" s="98"/>
      <c r="C481" s="99"/>
      <c r="I481" s="98"/>
    </row>
    <row r="482" spans="2:9" s="92" customFormat="1">
      <c r="B482" s="98"/>
      <c r="C482" s="99"/>
      <c r="I482" s="98"/>
    </row>
    <row r="483" spans="2:9" s="92" customFormat="1">
      <c r="B483" s="98"/>
      <c r="C483" s="99"/>
      <c r="I483" s="98"/>
    </row>
    <row r="484" spans="2:9" s="92" customFormat="1">
      <c r="B484" s="98"/>
      <c r="C484" s="99"/>
      <c r="I484" s="98"/>
    </row>
    <row r="485" spans="2:9" s="92" customFormat="1">
      <c r="B485" s="98"/>
      <c r="C485" s="99"/>
      <c r="I485" s="98"/>
    </row>
    <row r="486" spans="2:9" s="92" customFormat="1">
      <c r="B486" s="98"/>
      <c r="C486" s="99"/>
      <c r="I486" s="98"/>
    </row>
    <row r="487" spans="2:9" s="92" customFormat="1">
      <c r="B487" s="98"/>
      <c r="C487" s="99"/>
      <c r="I487" s="98"/>
    </row>
    <row r="488" spans="2:9" s="92" customFormat="1">
      <c r="B488" s="98"/>
      <c r="C488" s="99"/>
      <c r="I488" s="98"/>
    </row>
    <row r="489" spans="2:9" s="92" customFormat="1">
      <c r="B489" s="98"/>
      <c r="C489" s="99"/>
      <c r="I489" s="98"/>
    </row>
    <row r="490" spans="2:9" s="92" customFormat="1">
      <c r="B490" s="98"/>
      <c r="C490" s="99"/>
      <c r="I490" s="98"/>
    </row>
    <row r="491" spans="2:9" s="92" customFormat="1">
      <c r="B491" s="98"/>
      <c r="C491" s="99"/>
      <c r="I491" s="98"/>
    </row>
    <row r="492" spans="2:9" s="92" customFormat="1">
      <c r="B492" s="98"/>
      <c r="C492" s="99"/>
      <c r="I492" s="98"/>
    </row>
    <row r="493" spans="2:9" s="92" customFormat="1">
      <c r="B493" s="98"/>
      <c r="C493" s="99"/>
      <c r="I493" s="98"/>
    </row>
    <row r="494" spans="2:9" s="92" customFormat="1">
      <c r="B494" s="98"/>
      <c r="C494" s="99"/>
      <c r="I494" s="98"/>
    </row>
    <row r="495" spans="2:9" s="92" customFormat="1">
      <c r="B495" s="98"/>
      <c r="C495" s="99"/>
      <c r="I495" s="98"/>
    </row>
    <row r="496" spans="2:9" s="92" customFormat="1">
      <c r="B496" s="98"/>
      <c r="C496" s="99"/>
      <c r="I496" s="98"/>
    </row>
    <row r="497" spans="2:9" s="92" customFormat="1">
      <c r="B497" s="98"/>
      <c r="C497" s="99"/>
      <c r="I497" s="98"/>
    </row>
    <row r="498" spans="2:9" s="92" customFormat="1">
      <c r="B498" s="98"/>
      <c r="C498" s="99"/>
      <c r="I498" s="98"/>
    </row>
    <row r="499" spans="2:9" s="92" customFormat="1">
      <c r="B499" s="98"/>
      <c r="C499" s="99"/>
      <c r="I499" s="98"/>
    </row>
    <row r="500" spans="2:9" s="92" customFormat="1">
      <c r="B500" s="98"/>
      <c r="C500" s="99"/>
      <c r="I500" s="98"/>
    </row>
    <row r="501" spans="2:9" s="92" customFormat="1">
      <c r="B501" s="98"/>
      <c r="C501" s="99"/>
      <c r="I501" s="98"/>
    </row>
    <row r="502" spans="2:9" s="92" customFormat="1">
      <c r="B502" s="98"/>
      <c r="C502" s="99"/>
      <c r="I502" s="98"/>
    </row>
    <row r="503" spans="2:9" s="92" customFormat="1">
      <c r="B503" s="98"/>
      <c r="C503" s="99"/>
      <c r="I503" s="98"/>
    </row>
    <row r="504" spans="2:9" s="92" customFormat="1">
      <c r="B504" s="98"/>
      <c r="C504" s="99"/>
      <c r="I504" s="98"/>
    </row>
    <row r="505" spans="2:9" s="92" customFormat="1">
      <c r="B505" s="98"/>
      <c r="C505" s="99"/>
      <c r="I505" s="98"/>
    </row>
    <row r="506" spans="2:9" s="92" customFormat="1">
      <c r="B506" s="98"/>
      <c r="C506" s="99"/>
      <c r="I506" s="98"/>
    </row>
    <row r="507" spans="2:9" s="92" customFormat="1">
      <c r="B507" s="98"/>
      <c r="C507" s="99"/>
      <c r="I507" s="98"/>
    </row>
    <row r="508" spans="2:9" s="92" customFormat="1">
      <c r="B508" s="98"/>
      <c r="C508" s="99"/>
      <c r="I508" s="98"/>
    </row>
    <row r="509" spans="2:9" s="92" customFormat="1">
      <c r="B509" s="98"/>
      <c r="C509" s="99"/>
      <c r="I509" s="98"/>
    </row>
    <row r="510" spans="2:9" s="92" customFormat="1">
      <c r="B510" s="98"/>
      <c r="C510" s="99"/>
      <c r="I510" s="98"/>
    </row>
    <row r="511" spans="2:9" s="92" customFormat="1">
      <c r="B511" s="98"/>
      <c r="C511" s="99"/>
      <c r="I511" s="98"/>
    </row>
    <row r="512" spans="2:9" s="92" customFormat="1">
      <c r="B512" s="98"/>
      <c r="C512" s="99"/>
      <c r="I512" s="98"/>
    </row>
    <row r="513" spans="2:9" s="92" customFormat="1">
      <c r="B513" s="98"/>
      <c r="C513" s="99"/>
      <c r="I513" s="98"/>
    </row>
    <row r="514" spans="2:9" s="92" customFormat="1">
      <c r="B514" s="98"/>
      <c r="C514" s="99"/>
      <c r="I514" s="98"/>
    </row>
    <row r="515" spans="2:9" s="92" customFormat="1">
      <c r="B515" s="98"/>
      <c r="C515" s="99"/>
      <c r="I515" s="98"/>
    </row>
    <row r="516" spans="2:9" s="92" customFormat="1">
      <c r="B516" s="98"/>
      <c r="C516" s="99"/>
      <c r="I516" s="98"/>
    </row>
    <row r="517" spans="2:9" s="92" customFormat="1">
      <c r="B517" s="98"/>
      <c r="C517" s="99"/>
      <c r="I517" s="98"/>
    </row>
    <row r="518" spans="2:9" s="92" customFormat="1">
      <c r="B518" s="98"/>
      <c r="C518" s="99"/>
      <c r="I518" s="98"/>
    </row>
    <row r="519" spans="2:9" s="92" customFormat="1">
      <c r="B519" s="98"/>
      <c r="C519" s="99"/>
      <c r="I519" s="98"/>
    </row>
    <row r="520" spans="2:9" s="92" customFormat="1">
      <c r="B520" s="98"/>
      <c r="C520" s="99"/>
      <c r="I520" s="98"/>
    </row>
    <row r="521" spans="2:9" s="92" customFormat="1">
      <c r="B521" s="98"/>
      <c r="C521" s="99"/>
      <c r="I521" s="98"/>
    </row>
    <row r="522" spans="2:9" s="92" customFormat="1">
      <c r="B522" s="98"/>
      <c r="C522" s="99"/>
      <c r="I522" s="98"/>
    </row>
    <row r="523" spans="2:9" s="92" customFormat="1">
      <c r="B523" s="98"/>
      <c r="C523" s="99"/>
      <c r="I523" s="98"/>
    </row>
    <row r="524" spans="2:9" s="92" customFormat="1">
      <c r="B524" s="98"/>
      <c r="C524" s="99"/>
      <c r="I524" s="98"/>
    </row>
    <row r="525" spans="2:9" s="92" customFormat="1">
      <c r="B525" s="98"/>
      <c r="C525" s="99"/>
      <c r="I525" s="98"/>
    </row>
    <row r="526" spans="2:9" s="92" customFormat="1">
      <c r="B526" s="98"/>
      <c r="C526" s="99"/>
      <c r="I526" s="98"/>
    </row>
    <row r="527" spans="2:9" s="92" customFormat="1">
      <c r="B527" s="98"/>
      <c r="C527" s="99"/>
      <c r="I527" s="98"/>
    </row>
    <row r="528" spans="2:9" s="92" customFormat="1">
      <c r="B528" s="98"/>
      <c r="C528" s="99"/>
      <c r="I528" s="98"/>
    </row>
    <row r="529" spans="2:9" s="92" customFormat="1">
      <c r="B529" s="98"/>
      <c r="C529" s="99"/>
      <c r="I529" s="98"/>
    </row>
    <row r="530" spans="2:9" s="92" customFormat="1">
      <c r="B530" s="98"/>
      <c r="C530" s="99"/>
      <c r="I530" s="98"/>
    </row>
    <row r="531" spans="2:9" s="92" customFormat="1">
      <c r="B531" s="98"/>
      <c r="C531" s="99"/>
      <c r="I531" s="98"/>
    </row>
    <row r="532" spans="2:9" s="92" customFormat="1">
      <c r="B532" s="98"/>
      <c r="C532" s="99"/>
      <c r="I532" s="98"/>
    </row>
    <row r="533" spans="2:9" s="92" customFormat="1">
      <c r="B533" s="98"/>
      <c r="C533" s="99"/>
      <c r="I533" s="98"/>
    </row>
    <row r="534" spans="2:9" s="92" customFormat="1">
      <c r="B534" s="98"/>
      <c r="C534" s="99"/>
      <c r="I534" s="98"/>
    </row>
    <row r="535" spans="2:9" s="92" customFormat="1">
      <c r="B535" s="98"/>
      <c r="C535" s="99"/>
      <c r="I535" s="98"/>
    </row>
    <row r="536" spans="2:9" s="92" customFormat="1">
      <c r="B536" s="98"/>
      <c r="C536" s="99"/>
      <c r="I536" s="98"/>
    </row>
    <row r="537" spans="2:9" s="92" customFormat="1">
      <c r="B537" s="98"/>
      <c r="C537" s="99"/>
      <c r="I537" s="98"/>
    </row>
    <row r="538" spans="2:9" s="92" customFormat="1">
      <c r="B538" s="98"/>
      <c r="C538" s="99"/>
      <c r="I538" s="98"/>
    </row>
    <row r="539" spans="2:9" s="92" customFormat="1">
      <c r="B539" s="98"/>
      <c r="C539" s="99"/>
      <c r="I539" s="98"/>
    </row>
    <row r="540" spans="2:9" s="92" customFormat="1">
      <c r="B540" s="98"/>
      <c r="C540" s="99"/>
      <c r="I540" s="98"/>
    </row>
    <row r="541" spans="2:9" s="92" customFormat="1">
      <c r="B541" s="98"/>
      <c r="C541" s="99"/>
      <c r="I541" s="98"/>
    </row>
    <row r="542" spans="2:9" s="92" customFormat="1">
      <c r="B542" s="98"/>
      <c r="C542" s="99"/>
      <c r="I542" s="98"/>
    </row>
    <row r="543" spans="2:9" s="92" customFormat="1">
      <c r="B543" s="98"/>
      <c r="C543" s="99"/>
      <c r="I543" s="98"/>
    </row>
    <row r="544" spans="2:9" s="92" customFormat="1">
      <c r="B544" s="98"/>
      <c r="C544" s="99"/>
      <c r="I544" s="98"/>
    </row>
    <row r="545" spans="2:9" s="92" customFormat="1">
      <c r="B545" s="98"/>
      <c r="C545" s="99"/>
      <c r="I545" s="98"/>
    </row>
    <row r="546" spans="2:9" s="92" customFormat="1">
      <c r="B546" s="98"/>
      <c r="C546" s="99"/>
      <c r="I546" s="98"/>
    </row>
    <row r="547" spans="2:9" s="92" customFormat="1">
      <c r="B547" s="98"/>
      <c r="C547" s="99"/>
      <c r="I547" s="98"/>
    </row>
    <row r="548" spans="2:9" s="92" customFormat="1">
      <c r="B548" s="98"/>
      <c r="C548" s="99"/>
      <c r="I548" s="98"/>
    </row>
    <row r="549" spans="2:9" s="92" customFormat="1">
      <c r="B549" s="98"/>
      <c r="C549" s="99"/>
      <c r="I549" s="98"/>
    </row>
    <row r="550" spans="2:9" s="92" customFormat="1">
      <c r="B550" s="98"/>
      <c r="C550" s="99"/>
      <c r="I550" s="98"/>
    </row>
    <row r="551" spans="2:9" s="92" customFormat="1">
      <c r="B551" s="98"/>
      <c r="C551" s="99"/>
      <c r="I551" s="98"/>
    </row>
    <row r="552" spans="2:9" s="92" customFormat="1">
      <c r="B552" s="98"/>
      <c r="C552" s="99"/>
      <c r="I552" s="98"/>
    </row>
    <row r="553" spans="2:9" s="92" customFormat="1">
      <c r="B553" s="98"/>
      <c r="C553" s="99"/>
      <c r="I553" s="98"/>
    </row>
    <row r="554" spans="2:9" s="92" customFormat="1">
      <c r="B554" s="98"/>
      <c r="C554" s="99"/>
      <c r="I554" s="98"/>
    </row>
    <row r="555" spans="2:9" s="92" customFormat="1">
      <c r="B555" s="98"/>
      <c r="C555" s="99"/>
      <c r="I555" s="98"/>
    </row>
    <row r="556" spans="2:9" s="92" customFormat="1">
      <c r="B556" s="98"/>
      <c r="C556" s="99"/>
      <c r="I556" s="98"/>
    </row>
    <row r="557" spans="2:9" s="92" customFormat="1">
      <c r="B557" s="98"/>
      <c r="C557" s="99"/>
      <c r="I557" s="98"/>
    </row>
    <row r="558" spans="2:9" s="92" customFormat="1">
      <c r="B558" s="98"/>
      <c r="C558" s="99"/>
      <c r="I558" s="98"/>
    </row>
    <row r="559" spans="2:9" s="92" customFormat="1">
      <c r="B559" s="98"/>
      <c r="C559" s="99"/>
      <c r="I559" s="98"/>
    </row>
    <row r="560" spans="2:9" s="92" customFormat="1">
      <c r="B560" s="98"/>
      <c r="C560" s="99"/>
      <c r="I560" s="98"/>
    </row>
    <row r="561" spans="2:9" s="92" customFormat="1">
      <c r="B561" s="98"/>
      <c r="C561" s="99"/>
      <c r="I561" s="98"/>
    </row>
    <row r="562" spans="2:9" s="92" customFormat="1">
      <c r="B562" s="98"/>
      <c r="C562" s="99"/>
      <c r="I562" s="98"/>
    </row>
    <row r="563" spans="2:9" s="92" customFormat="1">
      <c r="B563" s="98"/>
      <c r="C563" s="99"/>
      <c r="I563" s="98"/>
    </row>
    <row r="564" spans="2:9" s="92" customFormat="1">
      <c r="B564" s="98"/>
      <c r="C564" s="99"/>
      <c r="I564" s="98"/>
    </row>
    <row r="565" spans="2:9" s="92" customFormat="1">
      <c r="B565" s="98"/>
      <c r="C565" s="99"/>
      <c r="I565" s="98"/>
    </row>
    <row r="566" spans="2:9" s="92" customFormat="1">
      <c r="B566" s="98"/>
      <c r="C566" s="99"/>
      <c r="I566" s="98"/>
    </row>
    <row r="567" spans="2:9" s="92" customFormat="1">
      <c r="B567" s="98"/>
      <c r="C567" s="99"/>
      <c r="I567" s="98"/>
    </row>
    <row r="568" spans="2:9" s="92" customFormat="1">
      <c r="B568" s="98"/>
      <c r="C568" s="99"/>
      <c r="I568" s="98"/>
    </row>
    <row r="569" spans="2:9" s="92" customFormat="1">
      <c r="B569" s="98"/>
      <c r="C569" s="99"/>
      <c r="I569" s="98"/>
    </row>
    <row r="570" spans="2:9" s="92" customFormat="1">
      <c r="B570" s="98"/>
      <c r="C570" s="99"/>
      <c r="I570" s="98"/>
    </row>
    <row r="571" spans="2:9" s="92" customFormat="1">
      <c r="B571" s="98"/>
      <c r="C571" s="99"/>
      <c r="I571" s="98"/>
    </row>
    <row r="572" spans="2:9" s="92" customFormat="1">
      <c r="B572" s="98"/>
      <c r="C572" s="99"/>
      <c r="I572" s="98"/>
    </row>
    <row r="573" spans="2:9" s="92" customFormat="1">
      <c r="B573" s="98"/>
      <c r="C573" s="99"/>
      <c r="I573" s="98"/>
    </row>
    <row r="574" spans="2:9" s="92" customFormat="1">
      <c r="B574" s="98"/>
      <c r="C574" s="99"/>
      <c r="I574" s="98"/>
    </row>
    <row r="575" spans="2:9" s="92" customFormat="1">
      <c r="B575" s="98"/>
      <c r="C575" s="99"/>
      <c r="I575" s="98"/>
    </row>
    <row r="576" spans="2:9" s="92" customFormat="1">
      <c r="B576" s="98"/>
      <c r="C576" s="99"/>
      <c r="I576" s="98"/>
    </row>
    <row r="577" spans="2:9" s="92" customFormat="1">
      <c r="B577" s="98"/>
      <c r="C577" s="99"/>
      <c r="I577" s="98"/>
    </row>
    <row r="578" spans="2:9" s="92" customFormat="1">
      <c r="B578" s="98"/>
      <c r="C578" s="99"/>
      <c r="I578" s="98"/>
    </row>
    <row r="579" spans="2:9" s="92" customFormat="1">
      <c r="B579" s="98"/>
      <c r="C579" s="99"/>
      <c r="I579" s="98"/>
    </row>
    <row r="580" spans="2:9" s="92" customFormat="1">
      <c r="B580" s="98"/>
      <c r="C580" s="99"/>
      <c r="I580" s="98"/>
    </row>
    <row r="581" spans="2:9" s="92" customFormat="1">
      <c r="B581" s="98"/>
      <c r="C581" s="99"/>
      <c r="I581" s="98"/>
    </row>
    <row r="582" spans="2:9" s="92" customFormat="1">
      <c r="B582" s="98"/>
      <c r="C582" s="99"/>
      <c r="I582" s="98"/>
    </row>
    <row r="583" spans="2:9" s="92" customFormat="1">
      <c r="B583" s="98"/>
      <c r="C583" s="99"/>
      <c r="I583" s="98"/>
    </row>
    <row r="584" spans="2:9" s="92" customFormat="1">
      <c r="B584" s="98"/>
      <c r="C584" s="99"/>
      <c r="I584" s="98"/>
    </row>
    <row r="585" spans="2:9" s="92" customFormat="1">
      <c r="B585" s="98"/>
      <c r="C585" s="99"/>
      <c r="I585" s="98"/>
    </row>
    <row r="586" spans="2:9" s="92" customFormat="1">
      <c r="B586" s="98"/>
      <c r="C586" s="99"/>
      <c r="I586" s="98"/>
    </row>
    <row r="587" spans="2:9" s="92" customFormat="1">
      <c r="B587" s="98"/>
      <c r="C587" s="99"/>
      <c r="I587" s="98"/>
    </row>
    <row r="588" spans="2:9" s="92" customFormat="1">
      <c r="B588" s="98"/>
      <c r="C588" s="99"/>
      <c r="I588" s="98"/>
    </row>
    <row r="589" spans="2:9" s="92" customFormat="1">
      <c r="B589" s="98"/>
      <c r="C589" s="99"/>
      <c r="I589" s="98"/>
    </row>
    <row r="590" spans="2:9" s="92" customFormat="1">
      <c r="B590" s="98"/>
      <c r="C590" s="99"/>
      <c r="I590" s="98"/>
    </row>
    <row r="591" spans="2:9" s="92" customFormat="1">
      <c r="B591" s="98"/>
      <c r="C591" s="99"/>
      <c r="I591" s="98"/>
    </row>
    <row r="592" spans="2:9" s="92" customFormat="1">
      <c r="B592" s="98"/>
      <c r="C592" s="99"/>
      <c r="I592" s="98"/>
    </row>
    <row r="593" spans="2:9" s="92" customFormat="1">
      <c r="B593" s="98"/>
      <c r="C593" s="99"/>
      <c r="I593" s="98"/>
    </row>
    <row r="594" spans="2:9" s="92" customFormat="1">
      <c r="B594" s="98"/>
      <c r="C594" s="99"/>
      <c r="I594" s="98"/>
    </row>
    <row r="595" spans="2:9" s="92" customFormat="1">
      <c r="B595" s="98"/>
      <c r="C595" s="99"/>
      <c r="I595" s="98"/>
    </row>
    <row r="596" spans="2:9" s="92" customFormat="1">
      <c r="B596" s="98"/>
      <c r="C596" s="99"/>
      <c r="I596" s="98"/>
    </row>
    <row r="597" spans="2:9" s="92" customFormat="1">
      <c r="B597" s="98"/>
      <c r="C597" s="99"/>
      <c r="I597" s="98"/>
    </row>
    <row r="598" spans="2:9" s="92" customFormat="1">
      <c r="B598" s="98"/>
      <c r="C598" s="99"/>
      <c r="I598" s="98"/>
    </row>
    <row r="599" spans="2:9" s="92" customFormat="1">
      <c r="B599" s="98"/>
      <c r="C599" s="99"/>
      <c r="I599" s="98"/>
    </row>
    <row r="600" spans="2:9" s="92" customFormat="1">
      <c r="B600" s="98"/>
      <c r="C600" s="99"/>
      <c r="I600" s="98"/>
    </row>
    <row r="601" spans="2:9" s="92" customFormat="1">
      <c r="B601" s="98"/>
      <c r="C601" s="99"/>
      <c r="I601" s="98"/>
    </row>
    <row r="602" spans="2:9" s="92" customFormat="1">
      <c r="B602" s="98"/>
      <c r="C602" s="99"/>
      <c r="I602" s="98"/>
    </row>
    <row r="603" spans="2:9" s="92" customFormat="1">
      <c r="B603" s="98"/>
      <c r="C603" s="99"/>
      <c r="I603" s="98"/>
    </row>
    <row r="604" spans="2:9" s="92" customFormat="1">
      <c r="B604" s="98"/>
      <c r="C604" s="99"/>
      <c r="I604" s="98"/>
    </row>
    <row r="605" spans="2:9" s="92" customFormat="1">
      <c r="B605" s="98"/>
      <c r="C605" s="99"/>
      <c r="I605" s="98"/>
    </row>
    <row r="606" spans="2:9" s="92" customFormat="1">
      <c r="B606" s="98"/>
      <c r="C606" s="99"/>
      <c r="I606" s="98"/>
    </row>
    <row r="607" spans="2:9" s="92" customFormat="1">
      <c r="B607" s="98"/>
      <c r="C607" s="99"/>
      <c r="I607" s="98"/>
    </row>
    <row r="608" spans="2:9" s="92" customFormat="1">
      <c r="B608" s="98"/>
      <c r="C608" s="99"/>
      <c r="I608" s="98"/>
    </row>
    <row r="609" spans="2:9" s="92" customFormat="1">
      <c r="B609" s="98"/>
      <c r="C609" s="99"/>
      <c r="I609" s="98"/>
    </row>
    <row r="610" spans="2:9" s="92" customFormat="1">
      <c r="B610" s="98"/>
      <c r="C610" s="99"/>
      <c r="I610" s="98"/>
    </row>
    <row r="611" spans="2:9" s="92" customFormat="1">
      <c r="B611" s="98"/>
      <c r="C611" s="99"/>
      <c r="I611" s="98"/>
    </row>
    <row r="612" spans="2:9" s="92" customFormat="1">
      <c r="B612" s="98"/>
      <c r="C612" s="99"/>
      <c r="I612" s="98"/>
    </row>
    <row r="613" spans="2:9" s="92" customFormat="1">
      <c r="B613" s="98"/>
      <c r="C613" s="99"/>
      <c r="I613" s="98"/>
    </row>
    <row r="614" spans="2:9" s="92" customFormat="1">
      <c r="B614" s="98"/>
      <c r="C614" s="99"/>
      <c r="I614" s="98"/>
    </row>
    <row r="615" spans="2:9" s="92" customFormat="1">
      <c r="B615" s="98"/>
      <c r="C615" s="99"/>
      <c r="I615" s="98"/>
    </row>
    <row r="616" spans="2:9" s="92" customFormat="1">
      <c r="B616" s="98"/>
      <c r="C616" s="99"/>
      <c r="I616" s="98"/>
    </row>
    <row r="617" spans="2:9" s="92" customFormat="1">
      <c r="B617" s="98"/>
      <c r="C617" s="99"/>
      <c r="I617" s="98"/>
    </row>
    <row r="618" spans="2:9" s="92" customFormat="1">
      <c r="B618" s="98"/>
      <c r="C618" s="99"/>
      <c r="I618" s="98"/>
    </row>
    <row r="619" spans="2:9" s="92" customFormat="1">
      <c r="B619" s="98"/>
      <c r="C619" s="99"/>
      <c r="I619" s="98"/>
    </row>
    <row r="620" spans="2:9" s="92" customFormat="1">
      <c r="B620" s="98"/>
      <c r="C620" s="99"/>
      <c r="I620" s="98"/>
    </row>
    <row r="621" spans="2:9" s="92" customFormat="1">
      <c r="B621" s="98"/>
      <c r="C621" s="99"/>
      <c r="I621" s="98"/>
    </row>
    <row r="622" spans="2:9" s="92" customFormat="1">
      <c r="B622" s="98"/>
      <c r="C622" s="99"/>
      <c r="I622" s="98"/>
    </row>
    <row r="623" spans="2:9" s="92" customFormat="1">
      <c r="B623" s="98"/>
      <c r="C623" s="99"/>
      <c r="I623" s="98"/>
    </row>
    <row r="624" spans="2:9" s="92" customFormat="1">
      <c r="B624" s="98"/>
      <c r="C624" s="99"/>
      <c r="I624" s="98"/>
    </row>
    <row r="625" spans="2:9" s="92" customFormat="1">
      <c r="B625" s="98"/>
      <c r="C625" s="99"/>
      <c r="I625" s="98"/>
    </row>
    <row r="626" spans="2:9" s="92" customFormat="1">
      <c r="B626" s="98"/>
      <c r="C626" s="99"/>
      <c r="I626" s="98"/>
    </row>
    <row r="627" spans="2:9" s="92" customFormat="1">
      <c r="B627" s="98"/>
      <c r="C627" s="99"/>
      <c r="I627" s="98"/>
    </row>
    <row r="628" spans="2:9" s="92" customFormat="1">
      <c r="B628" s="98"/>
      <c r="C628" s="99"/>
      <c r="I628" s="98"/>
    </row>
    <row r="629" spans="2:9" s="92" customFormat="1">
      <c r="B629" s="98"/>
      <c r="C629" s="99"/>
      <c r="I629" s="98"/>
    </row>
    <row r="630" spans="2:9" s="92" customFormat="1">
      <c r="B630" s="98"/>
      <c r="C630" s="99"/>
      <c r="I630" s="98"/>
    </row>
    <row r="631" spans="2:9" s="92" customFormat="1">
      <c r="B631" s="98"/>
      <c r="C631" s="99"/>
      <c r="I631" s="98"/>
    </row>
    <row r="632" spans="2:9" s="92" customFormat="1">
      <c r="B632" s="98"/>
      <c r="C632" s="99"/>
      <c r="I632" s="98"/>
    </row>
    <row r="633" spans="2:9" s="92" customFormat="1">
      <c r="B633" s="98"/>
      <c r="C633" s="99"/>
      <c r="I633" s="98"/>
    </row>
    <row r="634" spans="2:9" s="92" customFormat="1">
      <c r="B634" s="98"/>
      <c r="C634" s="99"/>
      <c r="I634" s="98"/>
    </row>
    <row r="635" spans="2:9" s="92" customFormat="1">
      <c r="B635" s="98"/>
      <c r="C635" s="99"/>
      <c r="I635" s="98"/>
    </row>
    <row r="636" spans="2:9" s="92" customFormat="1">
      <c r="B636" s="98"/>
      <c r="C636" s="99"/>
      <c r="I636" s="98"/>
    </row>
    <row r="637" spans="2:9" s="92" customFormat="1">
      <c r="B637" s="98"/>
      <c r="C637" s="99"/>
      <c r="I637" s="98"/>
    </row>
    <row r="638" spans="2:9" s="92" customFormat="1">
      <c r="B638" s="98"/>
      <c r="C638" s="99"/>
      <c r="I638" s="98"/>
    </row>
    <row r="639" spans="2:9" s="92" customFormat="1">
      <c r="B639" s="98"/>
      <c r="C639" s="99"/>
      <c r="I639" s="98"/>
    </row>
    <row r="640" spans="2:9" s="92" customFormat="1">
      <c r="B640" s="98"/>
      <c r="C640" s="99"/>
      <c r="I640" s="98"/>
    </row>
    <row r="641" spans="2:9" s="92" customFormat="1">
      <c r="B641" s="98"/>
      <c r="C641" s="99"/>
      <c r="I641" s="98"/>
    </row>
    <row r="642" spans="2:9" s="92" customFormat="1">
      <c r="B642" s="98"/>
      <c r="C642" s="99"/>
      <c r="I642" s="98"/>
    </row>
    <row r="643" spans="2:9" s="92" customFormat="1">
      <c r="B643" s="98"/>
      <c r="C643" s="99"/>
      <c r="I643" s="98"/>
    </row>
    <row r="644" spans="2:9" s="92" customFormat="1">
      <c r="B644" s="98"/>
      <c r="C644" s="99"/>
      <c r="I644" s="98"/>
    </row>
    <row r="645" spans="2:9" s="92" customFormat="1">
      <c r="B645" s="98"/>
      <c r="C645" s="99"/>
      <c r="I645" s="98"/>
    </row>
    <row r="646" spans="2:9" s="92" customFormat="1">
      <c r="B646" s="98"/>
      <c r="C646" s="99"/>
      <c r="I646" s="98"/>
    </row>
    <row r="647" spans="2:9" s="92" customFormat="1">
      <c r="B647" s="98"/>
      <c r="C647" s="99"/>
      <c r="I647" s="98"/>
    </row>
    <row r="648" spans="2:9" s="92" customFormat="1">
      <c r="B648" s="98"/>
      <c r="C648" s="99"/>
      <c r="I648" s="98"/>
    </row>
    <row r="649" spans="2:9" s="92" customFormat="1">
      <c r="B649" s="98"/>
      <c r="C649" s="99"/>
      <c r="I649" s="98"/>
    </row>
    <row r="650" spans="2:9" s="92" customFormat="1">
      <c r="B650" s="98"/>
      <c r="C650" s="99"/>
      <c r="I650" s="98"/>
    </row>
    <row r="651" spans="2:9" s="92" customFormat="1">
      <c r="B651" s="98"/>
      <c r="C651" s="99"/>
      <c r="I651" s="98"/>
    </row>
    <row r="652" spans="2:9" s="92" customFormat="1">
      <c r="B652" s="98"/>
      <c r="C652" s="99"/>
      <c r="I652" s="98"/>
    </row>
    <row r="653" spans="2:9" s="92" customFormat="1">
      <c r="B653" s="98"/>
      <c r="C653" s="99"/>
      <c r="I653" s="98"/>
    </row>
    <row r="654" spans="2:9" s="92" customFormat="1">
      <c r="B654" s="98"/>
      <c r="C654" s="99"/>
      <c r="I654" s="98"/>
    </row>
    <row r="655" spans="2:9" s="92" customFormat="1">
      <c r="B655" s="98"/>
      <c r="C655" s="99"/>
      <c r="I655" s="98"/>
    </row>
    <row r="656" spans="2:9" s="92" customFormat="1">
      <c r="B656" s="98"/>
      <c r="C656" s="99"/>
      <c r="I656" s="98"/>
    </row>
    <row r="657" spans="2:9" s="92" customFormat="1">
      <c r="B657" s="98"/>
      <c r="C657" s="99"/>
      <c r="I657" s="98"/>
    </row>
    <row r="658" spans="2:9" s="92" customFormat="1">
      <c r="B658" s="98"/>
      <c r="C658" s="99"/>
      <c r="I658" s="98"/>
    </row>
    <row r="659" spans="2:9" s="92" customFormat="1">
      <c r="B659" s="98"/>
      <c r="C659" s="99"/>
      <c r="I659" s="98"/>
    </row>
    <row r="660" spans="2:9" s="92" customFormat="1">
      <c r="B660" s="98"/>
      <c r="C660" s="99"/>
      <c r="I660" s="98"/>
    </row>
    <row r="661" spans="2:9" s="92" customFormat="1">
      <c r="B661" s="98"/>
      <c r="C661" s="99"/>
      <c r="I661" s="98"/>
    </row>
    <row r="662" spans="2:9" s="92" customFormat="1">
      <c r="B662" s="98"/>
      <c r="C662" s="99"/>
      <c r="I662" s="98"/>
    </row>
    <row r="663" spans="2:9" s="92" customFormat="1">
      <c r="B663" s="98"/>
      <c r="C663" s="99"/>
      <c r="I663" s="98"/>
    </row>
    <row r="664" spans="2:9" s="92" customFormat="1">
      <c r="B664" s="98"/>
      <c r="C664" s="99"/>
      <c r="I664" s="98"/>
    </row>
    <row r="665" spans="2:9" s="92" customFormat="1">
      <c r="B665" s="98"/>
      <c r="C665" s="99"/>
      <c r="I665" s="98"/>
    </row>
    <row r="666" spans="2:9" s="92" customFormat="1">
      <c r="B666" s="98"/>
      <c r="C666" s="99"/>
      <c r="I666" s="98"/>
    </row>
    <row r="667" spans="2:9" s="92" customFormat="1">
      <c r="B667" s="98"/>
      <c r="C667" s="99"/>
      <c r="I667" s="98"/>
    </row>
    <row r="668" spans="2:9" s="92" customFormat="1">
      <c r="B668" s="98"/>
      <c r="C668" s="99"/>
      <c r="I668" s="98"/>
    </row>
    <row r="669" spans="2:9" s="92" customFormat="1">
      <c r="B669" s="98"/>
      <c r="C669" s="99"/>
      <c r="I669" s="98"/>
    </row>
    <row r="670" spans="2:9" s="92" customFormat="1">
      <c r="B670" s="98"/>
      <c r="C670" s="99"/>
      <c r="I670" s="98"/>
    </row>
    <row r="671" spans="2:9" s="92" customFormat="1">
      <c r="B671" s="98"/>
      <c r="C671" s="99"/>
      <c r="I671" s="98"/>
    </row>
    <row r="672" spans="2:9" s="92" customFormat="1">
      <c r="B672" s="98"/>
      <c r="C672" s="99"/>
      <c r="I672" s="98"/>
    </row>
    <row r="673" spans="2:9" s="92" customFormat="1">
      <c r="B673" s="98"/>
      <c r="C673" s="99"/>
      <c r="I673" s="98"/>
    </row>
    <row r="674" spans="2:9" s="92" customFormat="1">
      <c r="B674" s="98"/>
      <c r="C674" s="99"/>
      <c r="I674" s="98"/>
    </row>
    <row r="675" spans="2:9" s="92" customFormat="1">
      <c r="B675" s="98"/>
      <c r="C675" s="99"/>
      <c r="I675" s="98"/>
    </row>
    <row r="676" spans="2:9" s="92" customFormat="1">
      <c r="B676" s="98"/>
      <c r="C676" s="99"/>
      <c r="I676" s="98"/>
    </row>
    <row r="677" spans="2:9" s="92" customFormat="1">
      <c r="B677" s="98"/>
      <c r="C677" s="99"/>
      <c r="I677" s="98"/>
    </row>
    <row r="678" spans="2:9" s="92" customFormat="1">
      <c r="B678" s="98"/>
      <c r="C678" s="99"/>
      <c r="I678" s="98"/>
    </row>
    <row r="679" spans="2:9" s="92" customFormat="1">
      <c r="B679" s="98"/>
      <c r="C679" s="99"/>
      <c r="I679" s="98"/>
    </row>
    <row r="680" spans="2:9" s="92" customFormat="1">
      <c r="B680" s="98"/>
      <c r="C680" s="99"/>
      <c r="I680" s="98"/>
    </row>
    <row r="681" spans="2:9" s="92" customFormat="1">
      <c r="B681" s="98"/>
      <c r="C681" s="99"/>
      <c r="I681" s="98"/>
    </row>
    <row r="682" spans="2:9" s="92" customFormat="1">
      <c r="B682" s="98"/>
      <c r="C682" s="99"/>
      <c r="I682" s="98"/>
    </row>
    <row r="683" spans="2:9" s="92" customFormat="1">
      <c r="B683" s="98"/>
      <c r="C683" s="99"/>
      <c r="I683" s="98"/>
    </row>
    <row r="684" spans="2:9" s="92" customFormat="1">
      <c r="B684" s="98"/>
      <c r="C684" s="99"/>
      <c r="I684" s="98"/>
    </row>
    <row r="685" spans="2:9" s="92" customFormat="1">
      <c r="B685" s="98"/>
      <c r="C685" s="99"/>
      <c r="I685" s="98"/>
    </row>
    <row r="686" spans="2:9" s="92" customFormat="1">
      <c r="B686" s="98"/>
      <c r="C686" s="99"/>
      <c r="I686" s="98"/>
    </row>
    <row r="687" spans="2:9" s="92" customFormat="1">
      <c r="B687" s="98"/>
      <c r="C687" s="99"/>
      <c r="I687" s="98"/>
    </row>
    <row r="688" spans="2:9" s="92" customFormat="1">
      <c r="B688" s="98"/>
      <c r="C688" s="99"/>
      <c r="I688" s="98"/>
    </row>
    <row r="689" spans="2:9" s="92" customFormat="1">
      <c r="B689" s="98"/>
      <c r="C689" s="99"/>
      <c r="I689" s="98"/>
    </row>
    <row r="690" spans="2:9" s="92" customFormat="1">
      <c r="B690" s="98"/>
      <c r="C690" s="99"/>
      <c r="I690" s="98"/>
    </row>
    <row r="691" spans="2:9" s="92" customFormat="1">
      <c r="B691" s="98"/>
      <c r="C691" s="99"/>
      <c r="I691" s="98"/>
    </row>
    <row r="692" spans="2:9" s="92" customFormat="1">
      <c r="B692" s="98"/>
      <c r="C692" s="99"/>
      <c r="I692" s="98"/>
    </row>
    <row r="693" spans="2:9" s="92" customFormat="1">
      <c r="B693" s="98"/>
      <c r="C693" s="99"/>
      <c r="I693" s="98"/>
    </row>
    <row r="694" spans="2:9" s="92" customFormat="1">
      <c r="B694" s="98"/>
      <c r="C694" s="99"/>
      <c r="I694" s="98"/>
    </row>
    <row r="695" spans="2:9" s="92" customFormat="1">
      <c r="B695" s="98"/>
      <c r="C695" s="99"/>
      <c r="I695" s="98"/>
    </row>
    <row r="696" spans="2:9" s="92" customFormat="1">
      <c r="B696" s="98"/>
      <c r="C696" s="99"/>
      <c r="I696" s="98"/>
    </row>
    <row r="697" spans="2:9" s="92" customFormat="1">
      <c r="B697" s="98"/>
      <c r="C697" s="99"/>
      <c r="I697" s="98"/>
    </row>
    <row r="698" spans="2:9" s="92" customFormat="1">
      <c r="B698" s="98"/>
      <c r="C698" s="99"/>
      <c r="I698" s="98"/>
    </row>
    <row r="699" spans="2:9" s="92" customFormat="1">
      <c r="B699" s="98"/>
      <c r="C699" s="99"/>
      <c r="I699" s="98"/>
    </row>
    <row r="700" spans="2:9" s="92" customFormat="1">
      <c r="B700" s="98"/>
      <c r="C700" s="99"/>
      <c r="I700" s="98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0000"/>
  </sheetPr>
  <dimension ref="A1:CA428"/>
  <sheetViews>
    <sheetView zoomScale="95" zoomScaleNormal="95" workbookViewId="0">
      <selection activeCell="J36" sqref="J36"/>
    </sheetView>
  </sheetViews>
  <sheetFormatPr defaultRowHeight="12.75"/>
  <cols>
    <col min="1" max="1" width="4.85546875" style="131" bestFit="1" customWidth="1"/>
    <col min="2" max="2" width="8.28515625" style="90" bestFit="1" customWidth="1"/>
    <col min="3" max="3" width="5.28515625" style="91" bestFit="1" customWidth="1"/>
    <col min="4" max="4" width="4.140625" style="91" bestFit="1" customWidth="1"/>
    <col min="5" max="5" width="7.42578125" style="91" bestFit="1" customWidth="1"/>
    <col min="6" max="6" width="9" style="268" customWidth="1"/>
    <col min="7" max="7" width="13.28515625" style="133" bestFit="1" customWidth="1"/>
    <col min="8" max="8" width="1.7109375" style="92" customWidth="1"/>
    <col min="9" max="9" width="4.7109375" style="266" bestFit="1" customWidth="1"/>
    <col min="10" max="10" width="14.28515625" style="266" customWidth="1"/>
    <col min="11" max="11" width="10.28515625" style="267" customWidth="1"/>
    <col min="12" max="12" width="5.42578125" style="266" bestFit="1" customWidth="1"/>
    <col min="13" max="13" width="1.28515625" style="35" customWidth="1"/>
    <col min="14" max="14" width="1.85546875" style="94" customWidth="1"/>
    <col min="15" max="15" width="5.140625" style="94" bestFit="1" customWidth="1"/>
    <col min="16" max="16" width="14.7109375" style="250" bestFit="1" customWidth="1"/>
    <col min="17" max="17" width="1.7109375" style="92" customWidth="1"/>
    <col min="18" max="18" width="7.5703125" style="94" bestFit="1" customWidth="1"/>
    <col min="19" max="19" width="3.85546875" style="94" customWidth="1"/>
    <col min="20" max="20" width="1.28515625" style="92" customWidth="1"/>
    <col min="21" max="21" width="5.42578125" style="92" bestFit="1" customWidth="1"/>
    <col min="22" max="66" width="8.28515625" style="92" customWidth="1"/>
    <col min="67" max="67" width="58.28515625" style="92" bestFit="1" customWidth="1"/>
    <col min="68" max="79" width="9.140625" style="92"/>
    <col min="80" max="16384" width="9.140625" style="35"/>
  </cols>
  <sheetData>
    <row r="1" spans="1:67" ht="23.25" thickBot="1">
      <c r="A1" s="275" t="s">
        <v>477</v>
      </c>
      <c r="B1" s="277" t="s">
        <v>528</v>
      </c>
      <c r="C1" s="275" t="s">
        <v>16</v>
      </c>
      <c r="D1" s="275" t="s">
        <v>17</v>
      </c>
      <c r="E1" s="275" t="s">
        <v>652</v>
      </c>
      <c r="F1" s="276" t="s">
        <v>703</v>
      </c>
      <c r="G1" s="229" t="s">
        <v>585</v>
      </c>
      <c r="I1" s="85" t="s">
        <v>477</v>
      </c>
      <c r="J1" s="241" t="s">
        <v>529</v>
      </c>
      <c r="K1" s="424" t="s">
        <v>702</v>
      </c>
      <c r="L1" s="94"/>
      <c r="M1" s="92"/>
      <c r="N1" s="93"/>
      <c r="O1" s="242" t="s">
        <v>597</v>
      </c>
      <c r="P1" s="246" t="s">
        <v>528</v>
      </c>
      <c r="Q1" s="224"/>
      <c r="R1" s="242" t="s">
        <v>651</v>
      </c>
      <c r="S1" s="252" t="s">
        <v>652</v>
      </c>
      <c r="T1" s="224"/>
      <c r="U1" s="218" t="s">
        <v>698</v>
      </c>
      <c r="V1" s="232" t="s">
        <v>364</v>
      </c>
      <c r="W1" s="232" t="s">
        <v>365</v>
      </c>
      <c r="X1" s="232" t="s">
        <v>366</v>
      </c>
      <c r="Y1" s="232" t="s">
        <v>368</v>
      </c>
      <c r="Z1" s="232" t="s">
        <v>370</v>
      </c>
      <c r="AA1" s="232" t="s">
        <v>371</v>
      </c>
      <c r="AB1" s="232" t="s">
        <v>373</v>
      </c>
      <c r="AC1" s="232" t="s">
        <v>65</v>
      </c>
      <c r="AD1" s="232" t="s">
        <v>375</v>
      </c>
      <c r="AE1" s="232" t="s">
        <v>377</v>
      </c>
      <c r="AF1" s="232" t="s">
        <v>380</v>
      </c>
      <c r="AG1" s="232" t="s">
        <v>381</v>
      </c>
      <c r="AH1" s="232" t="s">
        <v>384</v>
      </c>
      <c r="AI1" s="232" t="s">
        <v>391</v>
      </c>
      <c r="AJ1" s="232" t="s">
        <v>392</v>
      </c>
      <c r="AK1" s="232" t="s">
        <v>393</v>
      </c>
      <c r="AL1" s="232" t="s">
        <v>396</v>
      </c>
      <c r="AM1" s="232" t="s">
        <v>397</v>
      </c>
      <c r="AN1" s="232" t="s">
        <v>405</v>
      </c>
      <c r="AO1" s="232" t="s">
        <v>407</v>
      </c>
      <c r="AP1" s="232" t="s">
        <v>408</v>
      </c>
      <c r="AQ1" s="232" t="s">
        <v>409</v>
      </c>
      <c r="AR1" s="232" t="s">
        <v>410</v>
      </c>
      <c r="AS1" s="232" t="s">
        <v>427</v>
      </c>
      <c r="AT1" s="232" t="s">
        <v>428</v>
      </c>
      <c r="AU1" s="232" t="s">
        <v>429</v>
      </c>
      <c r="AV1" s="232" t="s">
        <v>64</v>
      </c>
      <c r="AW1" s="232" t="s">
        <v>430</v>
      </c>
      <c r="AX1" s="232" t="s">
        <v>431</v>
      </c>
      <c r="AY1" s="232" t="s">
        <v>435</v>
      </c>
      <c r="AZ1" s="232" t="s">
        <v>438</v>
      </c>
      <c r="BA1" s="232" t="s">
        <v>443</v>
      </c>
      <c r="BB1" s="232" t="s">
        <v>444</v>
      </c>
      <c r="BC1" s="232" t="s">
        <v>445</v>
      </c>
      <c r="BD1" s="232" t="s">
        <v>447</v>
      </c>
      <c r="BE1" s="232" t="s">
        <v>448</v>
      </c>
      <c r="BF1" s="232" t="s">
        <v>449</v>
      </c>
      <c r="BG1" s="232" t="s">
        <v>450</v>
      </c>
      <c r="BH1" s="232" t="s">
        <v>451</v>
      </c>
      <c r="BI1" s="232" t="s">
        <v>452</v>
      </c>
      <c r="BJ1" s="232" t="s">
        <v>453</v>
      </c>
      <c r="BK1" s="232" t="s">
        <v>454</v>
      </c>
      <c r="BL1" s="232" t="s">
        <v>455</v>
      </c>
      <c r="BM1" s="232" t="s">
        <v>459</v>
      </c>
      <c r="BN1" s="232" t="s">
        <v>470</v>
      </c>
      <c r="BO1" s="219" t="s">
        <v>699</v>
      </c>
    </row>
    <row r="2" spans="1:67">
      <c r="A2" s="502">
        <v>1</v>
      </c>
      <c r="B2" s="503">
        <f>'Plot (1)'!W12</f>
        <v>0</v>
      </c>
      <c r="C2" s="504">
        <f>'Plot (1)'!X12</f>
        <v>0</v>
      </c>
      <c r="D2" s="504">
        <f>'Plot (1)'!Y12</f>
        <v>0</v>
      </c>
      <c r="E2" s="504" t="b">
        <f>IF('Plot (1)'!U4=R2,S2,IF('Plot (1)'!U4=R3,S3,IF('Plot (1)'!U4=R4,S4,IF('Plot (1)'!U4=R5,S5,IF('Plot (1)'!U4=R6,S6,IF('Plot (1)'!U4=R7,S7,IF('Plot (1)'!U4=R8,S8,IF('Plot (1)'!U4=R9,S9,IF('Plot (1)'!U4=R10,S10,IF('Plot (1)'!U4=R11,S11,IF('Plot (1)'!U4=R12,S12,IF('Plot (1)'!U4=R13,S13,IF('Plot (1)'!U4=R14,S14,IF('Plot (1)'!U4=R15,S15,IF('Plot (1)'!U4=R16,S16,IF('Plot (1)'!U4=R17,S17,IF('Plot (1)'!U4=R18,S18,IF('Plot (1)'!U4=R19,S19,IF('Plot (1)'!U4=R20,S20,IF('Plot (1)'!U4=R21,S21,IF('Plot (1)'!U4=R22,S22,IF('Plot (1)'!U4=R23,S23,IF('Plot (1)'!U4=R24,S24,IF('Plot (1)'!U4=R25,S25,IF('Plot (1)'!U4=R26,S26,IF('Plot (1)'!U4=R27,S27,IF('Plot (1)'!U4=R28,S28,IF('Plot (1)'!U4=R29,S29,IF('Plot (1)'!U4=R30,S30)))))))))))))))))))))))))))))</f>
        <v>0</v>
      </c>
      <c r="F2" s="510" t="b">
        <f>IF(E2=0,0,IF(E2=U2,LOOKUP(B2,V1:BN1,V2:BN2),IF(E2=U3,LOOKUP(B2,V1:BN1,V3:BN3),IF(E2=U4,LOOKUP(B2,V1:BN1,V4:BN4),IF(E2=U5,LOOKUP(B2,V1:BN1,V5:BN5),IF(E2=U6,LOOKUP(B2,V1:BN1,V6:BN6),IF(E2=U7,LOOKUP(B2,V1:BN1,V7:BN7),IF(E2=U8,LOOKUP(B2,V1:BN1,V8:BN8),IF(E2=U9,LOOKUP(B2,V1:BN1,V9:BN9),IF(E2=U10,LOOKUP(B2,V1:BN1,V10:BN10),IF(E2=U11,LOOKUP(B2,V1:BN1,V11:BN11),IF(E2=U12,LOOKUP(B2,V1:BN1,V12:BN12),IF(E2=U13,LOOKUP(B2,V1:BN1,V13:BN13))))))))))))))</f>
        <v>0</v>
      </c>
      <c r="G2" s="509" t="str">
        <f>IF(D2=0,"Not Measured",(IF((B2)=0,"No Species",IF((B2)="Pl",POWER(10,(-4.349054+(1.82276*LOG10(C2))+(1.10812*LOG10(D2)))),IF((B2)="Pli",POWER(10,(-4.349054+(1.82276*LOG10(C2))+(1.10812*LOG10(D2)))),IF((B2)="Cw",POWER(10,(-4.139118+(1.71677*LOG10(C2))+(1.04742*LOG10(D2)))),IF((B2)="Bl",POWER(10,(-4.266202+(1.78296*LOG10(C2))+(1.10382*LOG10(D2)))),IF((B2)="Fd",POWER(10,(-4.319071+(1.81382*LOG10(C2))+(1.04242*LOG10(D2)))),IF((B2)="Hw",POWER(10,(-4.41882+(1.86778*LOG10(C2))+(1.09989*LOG10(D2)))),IF((B2)="Sx",POWER(10,(-4.310416+(1.82284*LOG10(C2))+(1.05729*LOG10(D2)))),IF((B2)="Se",POWER(10,(-4.310416+(1.82284*LOG10(C2))+(1.05729*LOG10(D2)))),IF((B2)="Dr",POWER(10,(-4.431705+(1.89057*LOG10(C2))+(1.09077*LOG10(D2)))),IF((B2)="Pw",POWER(10,(-4.3005226+(1.8578*LOG10(C2))+(1.02225*LOG10(D2)))),IF((B2)="Yc",POWER(10,(-4.187127+(1.77736*LOG10(C2))+(1.03299*LOG10(D2)))),"Unknown Species"))))))))))))))</f>
        <v>Not Measured</v>
      </c>
      <c r="H2" s="96"/>
      <c r="I2" s="421">
        <v>1</v>
      </c>
      <c r="J2" s="256">
        <f>SUM(G2:G30)</f>
        <v>0</v>
      </c>
      <c r="K2" s="257">
        <f>J2*200</f>
        <v>0</v>
      </c>
      <c r="L2" s="94"/>
      <c r="M2" s="92"/>
      <c r="O2" s="243" t="s">
        <v>364</v>
      </c>
      <c r="P2" s="247" t="s">
        <v>653</v>
      </c>
      <c r="Q2" s="225"/>
      <c r="R2" s="253" t="s">
        <v>89</v>
      </c>
      <c r="S2" s="253" t="s">
        <v>631</v>
      </c>
      <c r="T2" s="222"/>
      <c r="U2" s="237" t="s">
        <v>627</v>
      </c>
      <c r="V2" s="220" t="e">
        <f>POWER(10,(-4.648431+(1.73518*LOG10(C2))+(1.35601*LOG10(D2))))</f>
        <v>#NUM!</v>
      </c>
      <c r="W2" s="220" t="e">
        <f>POWER(10,(-4.648431+(1.73518*LOG10(C2))+(1.35601*LOG10(D2))))</f>
        <v>#NUM!</v>
      </c>
      <c r="X2" s="220" t="e">
        <f>POWER(10,(-4.648431+(1.73518*LOG10(C2))+(1.35601*LOG10(D2))))</f>
        <v>#NUM!</v>
      </c>
      <c r="Y2" s="220" t="e">
        <f>POWER(10,(-4.419728+(1.89476*LOG10(C2))+(1.05373*LOG10(D2))))</f>
        <v>#NUM!</v>
      </c>
      <c r="Z2" s="220" t="e">
        <f>POWER(10,(-4.266202+(1.78296*LOG10(C2))+(1.10382*LOG10(D2))))</f>
        <v>#NUM!</v>
      </c>
      <c r="AA2" s="220" t="e">
        <f>POWER(10,(-4.266202+(1.78296*LOG10(C2))+(1.10382*LOG10(D2))))</f>
        <v>#NUM!</v>
      </c>
      <c r="AB2" s="220" t="e">
        <f>POWER(10,(-4.266202+(1.78296*LOG10(C2))+(1.10382*LOG10(D2))))</f>
        <v>#NUM!</v>
      </c>
      <c r="AC2" s="220" t="e">
        <f>POWER(10,(-4.266202+(1.78296*LOG10(C2))+(1.10382*LOG10(D2))))</f>
        <v>#NUM!</v>
      </c>
      <c r="AD2" s="220" t="e">
        <f>POWER(10,(-4.266202+(1.78296*LOG10(C2))+(1.10382*LOG10(D2))))</f>
        <v>#NUM!</v>
      </c>
      <c r="AE2" s="220" t="e">
        <f>POWER(10,(-4.139118+(1.71677*LOG10(C2))+(1.04742*LOG10(D2))))</f>
        <v>#NUM!</v>
      </c>
      <c r="AF2" s="220" t="e">
        <f>POWER(10,(-4.431705+(1.89057*LOG10(C2))+(1.09077*LOG10(D2))))</f>
        <v>#NUM!</v>
      </c>
      <c r="AG2" s="220" t="e">
        <f>POWER(10,(-4.443142+(1.90956*LOG10(C2))+(1.05205*LOG10(D2))))</f>
        <v>#NUM!</v>
      </c>
      <c r="AH2" s="220" t="e">
        <f>POWER(10,(-4.443142+(1.90956*LOG10(C2))+(1.05205*LOG10(D2))))</f>
        <v>#NUM!</v>
      </c>
      <c r="AI2" s="220" t="e">
        <f>POWER(10,(-4.319071+(1.81382*LOG10(C2))+(1.04242*LOG10(D2))))</f>
        <v>#NUM!</v>
      </c>
      <c r="AJ2" s="220" t="e">
        <f>POWER(10,(-4.319071+(1.81382*LOG10(C2))+(1.04242*LOG10(D2))))</f>
        <v>#NUM!</v>
      </c>
      <c r="AK2" s="220" t="e">
        <f>POWER(10,(-4.319071+(1.81382*LOG10(C2))+(1.04242*LOG10(D2))))</f>
        <v>#NUM!</v>
      </c>
      <c r="AL2" s="220" t="e">
        <f>POWER(10,(-4.41882+(1.86778*LOG10(C2))+(1.09989*LOG10(D2))))</f>
        <v>#NUM!</v>
      </c>
      <c r="AM2" s="220" t="e">
        <f>POWER(10,(-4.41882+(1.86778*LOG10(C2))+(1.09989*LOG10(D2))))</f>
        <v>#NUM!</v>
      </c>
      <c r="AN2" s="233" t="s">
        <v>697</v>
      </c>
      <c r="AO2" s="233" t="s">
        <v>697</v>
      </c>
      <c r="AP2" s="233" t="s">
        <v>697</v>
      </c>
      <c r="AQ2" s="233" t="s">
        <v>697</v>
      </c>
      <c r="AR2" s="220" t="e">
        <f>POWER(10,(-4.536696+(1.90785*LOG10(C2))+(1.12016*LOG10(D2))))</f>
        <v>#NUM!</v>
      </c>
      <c r="AS2" s="233" t="e">
        <f>POWER(10,(-4.300522+(1.8578*LOG10(C2))+(1.02225*LOG10(D2))))</f>
        <v>#NUM!</v>
      </c>
      <c r="AT2" s="233" t="e">
        <f>POWER(10,(-4.300522+(1.8578*LOG10(C2))+(1.02225*LOG10(D2))))</f>
        <v>#NUM!</v>
      </c>
      <c r="AU2" s="233" t="e">
        <f>POWER(10,(-4.349054+(1.82276*LOG10(C2))+(1.10812*LOG10(D2))))</f>
        <v>#NUM!</v>
      </c>
      <c r="AV2" s="233" t="e">
        <f>POWER(10,(-4.349054+(1.82276*LOG10(C2))+(1.10812*LOG10(D2))))</f>
        <v>#NUM!</v>
      </c>
      <c r="AW2" s="233" t="e">
        <f>POWER(10,(-4.349054+(1.82276*LOG10(C2))+(1.10812*LOG10(D2))))</f>
        <v>#NUM!</v>
      </c>
      <c r="AX2" s="233" t="e">
        <f>POWER(10,(-4.349054+(1.82276*LOG10(C2))+(1.10812*LOG10(D2))))</f>
        <v>#NUM!</v>
      </c>
      <c r="AY2" s="233" t="e">
        <f>POWER(10,(-4.3005226+(1.8578*LOG10(C2))+(1.02225*LOG10(D2))))</f>
        <v>#NUM!</v>
      </c>
      <c r="AZ2" s="233" t="s">
        <v>697</v>
      </c>
      <c r="BA2" s="233" t="s">
        <v>697</v>
      </c>
      <c r="BB2" s="233" t="s">
        <v>697</v>
      </c>
      <c r="BC2" s="233" t="s">
        <v>697</v>
      </c>
      <c r="BD2" s="233" t="e">
        <f>POWER(10,(-4.310416+(1.82284*LOG10(C2))+(1.05729*LOG10(D2))))</f>
        <v>#NUM!</v>
      </c>
      <c r="BE2" s="233" t="s">
        <v>697</v>
      </c>
      <c r="BF2" s="233" t="s">
        <v>697</v>
      </c>
      <c r="BG2" s="233" t="s">
        <v>697</v>
      </c>
      <c r="BH2" s="233" t="s">
        <v>697</v>
      </c>
      <c r="BI2" s="233" t="s">
        <v>697</v>
      </c>
      <c r="BJ2" s="233" t="s">
        <v>697</v>
      </c>
      <c r="BK2" s="233" t="s">
        <v>697</v>
      </c>
      <c r="BL2" s="233" t="s">
        <v>697</v>
      </c>
      <c r="BM2" s="220" t="e">
        <f>POWER(10,(-4.431705+(1.89057*LOG10(C2))+(1.09077*LOG10(D2))))</f>
        <v>#NUM!</v>
      </c>
      <c r="BN2" s="233" t="e">
        <f>POWER(10,(-4.187127+(1.77736*LOG10(C2))+(1.03299*LOG10(D2))))</f>
        <v>#NUM!</v>
      </c>
      <c r="BO2" s="234" t="s">
        <v>639</v>
      </c>
    </row>
    <row r="3" spans="1:67">
      <c r="A3" s="502">
        <v>1</v>
      </c>
      <c r="B3" s="505">
        <f>'Plot (1)'!W13</f>
        <v>0</v>
      </c>
      <c r="C3" s="273">
        <f>'Plot (1)'!X13</f>
        <v>0</v>
      </c>
      <c r="D3" s="273">
        <f>'Plot (1)'!Y13</f>
        <v>0</v>
      </c>
      <c r="E3" s="273" t="b">
        <f>E2</f>
        <v>0</v>
      </c>
      <c r="F3" s="511"/>
      <c r="G3" s="506" t="str">
        <f>IF(D3=0,"Not Measured",(IF((B3)=0,"No Species",IF((B3)="Pl",POWER(10,(-4.349054+(1.82276*LOG10(C3))+(1.10812*LOG10(D3)))),IF((B3)="Pli",POWER(10,(-4.349054+(1.82276*LOG10(C3))+(1.10812*LOG10(D3)))),IF((B3)="Cw",POWER(10,(-4.139118+(1.71677*LOG10(C3))+(1.04742*LOG10(D3)))),IF((B3)="Bl",POWER(10,(-4.266202+(1.78296*LOG10(C3))+(1.10382*LOG10(D3)))),IF((B3)="Fd",POWER(10,(-4.319071+(1.81382*LOG10(C3))+(1.04242*LOG10(D3)))),IF((B3)="Hw",POWER(10,(-4.41882+(1.86778*LOG10(C3))+(1.09989*LOG10(D3)))),IF((B3)="Sx",POWER(10,(-4.310416+(1.82284*LOG10(C3))+(1.05729*LOG10(D3)))),IF((B3)="Se",POWER(10,(-4.310416+(1.82284*LOG10(C3))+(1.05729*LOG10(D3)))),IF((B3)="Dr",POWER(10,(-4.431705+(1.89057*LOG10(C3))+(1.09077*LOG10(D3)))),IF((B3)="Pw",POWER(10,(-4.3005226+(1.8578*LOG10(C3))+(1.02225*LOG10(D3)))),IF((B3)="Yc",POWER(10,(-4.187127+(1.77736*LOG10(C3))+(1.03299*LOG10(D3)))),"Unknown Species"))))))))))))))</f>
        <v>Not Measured</v>
      </c>
      <c r="I3" s="422">
        <v>2</v>
      </c>
      <c r="J3" s="256">
        <f>SUM(G31:G59)</f>
        <v>0</v>
      </c>
      <c r="K3" s="257">
        <f t="shared" ref="K3:K11" si="0">J3*200</f>
        <v>0</v>
      </c>
      <c r="L3" s="94"/>
      <c r="M3" s="92"/>
      <c r="O3" s="243" t="s">
        <v>365</v>
      </c>
      <c r="P3" s="247" t="s">
        <v>654</v>
      </c>
      <c r="Q3" s="225"/>
      <c r="R3" s="254" t="s">
        <v>91</v>
      </c>
      <c r="S3" s="254" t="s">
        <v>634</v>
      </c>
      <c r="T3" s="222"/>
      <c r="U3" s="237" t="s">
        <v>628</v>
      </c>
      <c r="V3" s="220" t="e">
        <f>POWER(10,(-4.648431+(1.73518*LOG10(C2))+(1.35601*LOG10(D2))))</f>
        <v>#NUM!</v>
      </c>
      <c r="W3" s="220" t="e">
        <f>POWER(10,(-4.648431+(1.73518*LOG10(C2))+(1.35601*LOG10(D2))))</f>
        <v>#NUM!</v>
      </c>
      <c r="X3" s="220" t="e">
        <f>POWER(10,(-4.648431+(1.73518*LOG10(C2))+(1.35601*LOG10(D2))))</f>
        <v>#NUM!</v>
      </c>
      <c r="Y3" s="220" t="e">
        <f>POWER(10,(-4.419728+(1.89476*LOG10(C2))+(1.05373*LOG10(D2))))</f>
        <v>#NUM!</v>
      </c>
      <c r="Z3" s="220" t="e">
        <f>POWER(10,(-4.266202+(1.78296*LOG10(C2))+(1.10382*LOG10(D2))))</f>
        <v>#NUM!</v>
      </c>
      <c r="AA3" s="220" t="e">
        <f>POWER(10,(-4.266202+(1.78296*LOG10(C2))+(1.10382*LOG10(D2))))</f>
        <v>#NUM!</v>
      </c>
      <c r="AB3" s="220" t="e">
        <f>POWER(10,(-4.266202+(1.78296*LOG10(C2))+(1.10382*LOG10(D2))))</f>
        <v>#NUM!</v>
      </c>
      <c r="AC3" s="220" t="e">
        <f>POWER(10,(-4.266202+(1.78296*LOG10(C2))+(1.10382*LOG10(D2))))</f>
        <v>#NUM!</v>
      </c>
      <c r="AD3" s="220" t="e">
        <f>POWER(10,(-4.266202+(1.78296*LOG10(C2))+(1.10382*LOG10(D2))))</f>
        <v>#NUM!</v>
      </c>
      <c r="AE3" s="220" t="e">
        <f>POWER(10,(-4.139118+(1.71677*LOG10(C2))+(1.04742*LOG10(D2))))</f>
        <v>#NUM!</v>
      </c>
      <c r="AF3" s="220" t="e">
        <f>POWER(10,(-4.431705+(1.89057*LOG10(C2))+(1.09077*LOG10(D2))))</f>
        <v>#NUM!</v>
      </c>
      <c r="AG3" s="220" t="e">
        <f>POWER(10,(-4.443142+(1.90956*LOG10(C2))+(1.05205*LOG10(D2))))</f>
        <v>#NUM!</v>
      </c>
      <c r="AH3" s="220" t="e">
        <f>POWER(10,(-4.443142+(1.90956*LOG10(C2))+(1.05205*LOG10(D2))))</f>
        <v>#NUM!</v>
      </c>
      <c r="AI3" s="220" t="e">
        <f>POWER(10,(-4.319071+(1.81382*LOG10(C2))+(1.04242*LOG10(D2))))</f>
        <v>#NUM!</v>
      </c>
      <c r="AJ3" s="220" t="e">
        <f>POWER(10,(-4.319071+(1.81382*LOG10(C2))+(1.04242*LOG10(D2))))</f>
        <v>#NUM!</v>
      </c>
      <c r="AK3" s="220" t="e">
        <f>POWER(10,(-4.319071+(1.81382*LOG10(C2))+(1.04242*LOG10(D2))))</f>
        <v>#NUM!</v>
      </c>
      <c r="AL3" s="220" t="e">
        <f>POWER(10,(-4.41882+(1.86778*LOG10(C2))+(1.09989*LOG10(D2))))</f>
        <v>#NUM!</v>
      </c>
      <c r="AM3" s="220" t="e">
        <f>POWER(10,(-4.41882+(1.86778*LOG10(C2))+(1.09989*LOG10(D2))))</f>
        <v>#NUM!</v>
      </c>
      <c r="AN3" s="233" t="s">
        <v>697</v>
      </c>
      <c r="AO3" s="233" t="s">
        <v>697</v>
      </c>
      <c r="AP3" s="233" t="s">
        <v>697</v>
      </c>
      <c r="AQ3" s="233" t="s">
        <v>697</v>
      </c>
      <c r="AR3" s="220" t="e">
        <f>POWER(10,(-4.536696+(1.90785*LOG10(C2))+(1.12016*LOG10(D2))))</f>
        <v>#NUM!</v>
      </c>
      <c r="AS3" s="233" t="e">
        <f>POWER(10,(-4.300522+(1.8578*LOG10(C2))+(1.02225*LOG10(D2))))</f>
        <v>#NUM!</v>
      </c>
      <c r="AT3" s="220" t="e">
        <f>POWER(10,(-4.300522+(1.8578*LOG10(C2))+(1.02225*LOG10(D2))))</f>
        <v>#NUM!</v>
      </c>
      <c r="AU3" s="233" t="e">
        <f>POWER(10,(-4.349054+(1.82276*LOG10(C2))+(1.10812*LOG10(D2))))</f>
        <v>#NUM!</v>
      </c>
      <c r="AV3" s="233" t="e">
        <f>POWER(10,(-4.349054+(1.82276*LOG10(C2))+(1.10812*LOG10(D2))))</f>
        <v>#NUM!</v>
      </c>
      <c r="AW3" s="233" t="e">
        <f>POWER(10,(-4.349054+(1.82276*LOG10(C2))+(1.10812*LOG10(D2))))</f>
        <v>#NUM!</v>
      </c>
      <c r="AX3" s="233" t="e">
        <f>POWER(10,(-4.349054+(1.82276*LOG10(C2))+(1.10812*LOG10(D2))))</f>
        <v>#NUM!</v>
      </c>
      <c r="AY3" s="220" t="e">
        <f>POWER(10,(-4.3005226+(1.8578*LOG10(C2))+(1.02225*LOG10(D2))))</f>
        <v>#NUM!</v>
      </c>
      <c r="AZ3" s="233" t="s">
        <v>697</v>
      </c>
      <c r="BA3" s="233" t="s">
        <v>697</v>
      </c>
      <c r="BB3" s="233" t="s">
        <v>697</v>
      </c>
      <c r="BC3" s="233" t="s">
        <v>697</v>
      </c>
      <c r="BD3" s="233" t="e">
        <f>POWER(10,(-4.310416+(1.82284*LOG10(C2))+(1.05729*LOG10(D2))))</f>
        <v>#NUM!</v>
      </c>
      <c r="BE3" s="233" t="s">
        <v>697</v>
      </c>
      <c r="BF3" s="233" t="s">
        <v>697</v>
      </c>
      <c r="BG3" s="233" t="s">
        <v>697</v>
      </c>
      <c r="BH3" s="233" t="s">
        <v>697</v>
      </c>
      <c r="BI3" s="233" t="s">
        <v>697</v>
      </c>
      <c r="BJ3" s="233" t="s">
        <v>697</v>
      </c>
      <c r="BK3" s="233" t="s">
        <v>697</v>
      </c>
      <c r="BL3" s="233" t="s">
        <v>697</v>
      </c>
      <c r="BM3" s="220" t="e">
        <f>POWER(10,(-4.431705+(1.89057*LOG10(C2))+(1.09077*LOG10(D2))))</f>
        <v>#NUM!</v>
      </c>
      <c r="BN3" s="220" t="e">
        <f>POWER(10,(-4.187127+(1.77736*LOG10(C2))+(1.03299*LOG10(D2))))</f>
        <v>#NUM!</v>
      </c>
      <c r="BO3" s="234" t="s">
        <v>640</v>
      </c>
    </row>
    <row r="4" spans="1:67">
      <c r="A4" s="502">
        <v>1</v>
      </c>
      <c r="B4" s="505">
        <f>'Plot (1)'!W14</f>
        <v>0</v>
      </c>
      <c r="C4" s="273">
        <f>'Plot (1)'!X14</f>
        <v>0</v>
      </c>
      <c r="D4" s="273">
        <f>'Plot (1)'!Y14</f>
        <v>0</v>
      </c>
      <c r="E4" s="273" t="b">
        <f t="shared" ref="E4:E30" si="1">E3</f>
        <v>0</v>
      </c>
      <c r="F4" s="511"/>
      <c r="G4" s="506" t="str">
        <f t="shared" ref="G4:G30" si="2">IF(D4=0,"Not Measured",(IF((B4)=0,"No Species",IF((B4)="Pl",POWER(10,(-4.349054+(1.82276*LOG10(C4))+(1.10812*LOG10(D4)))),IF((B4)="Pli",POWER(10,(-4.349054+(1.82276*LOG10(C4))+(1.10812*LOG10(D4)))),IF((B4)="Cw",POWER(10,(-4.139118+(1.71677*LOG10(C4))+(1.04742*LOG10(D4)))),IF((B4)="Bl",POWER(10,(-4.266202+(1.78296*LOG10(C4))+(1.10382*LOG10(D4)))),IF((B4)="Fd",POWER(10,(-4.319071+(1.81382*LOG10(C4))+(1.04242*LOG10(D4)))),IF((B4)="Hw",POWER(10,(-4.41882+(1.86778*LOG10(C4))+(1.09989*LOG10(D4)))),IF((B4)="Sx",POWER(10,(-4.310416+(1.82284*LOG10(C4))+(1.05729*LOG10(D4)))),IF((B4)="Se",POWER(10,(-4.310416+(1.82284*LOG10(C4))+(1.05729*LOG10(D4)))),IF((B4)="Dr",POWER(10,(-4.431705+(1.89057*LOG10(C4))+(1.09077*LOG10(D4)))),IF((B4)="Pw",POWER(10,(-4.3005226+(1.8578*LOG10(C4))+(1.02225*LOG10(D4)))),IF((B4)="Yc",POWER(10,(-4.187127+(1.77736*LOG10(C4))+(1.03299*LOG10(D4)))),"Unknown Species"))))))))))))))</f>
        <v>Not Measured</v>
      </c>
      <c r="I4" s="422">
        <v>3</v>
      </c>
      <c r="J4" s="256">
        <f>SUM(G60:G79)</f>
        <v>0</v>
      </c>
      <c r="K4" s="257">
        <f t="shared" si="0"/>
        <v>0</v>
      </c>
      <c r="L4" s="94"/>
      <c r="M4" s="92"/>
      <c r="O4" s="243" t="s">
        <v>366</v>
      </c>
      <c r="P4" s="247" t="s">
        <v>655</v>
      </c>
      <c r="Q4" s="225"/>
      <c r="R4" s="254" t="s">
        <v>92</v>
      </c>
      <c r="S4" s="254" t="s">
        <v>634</v>
      </c>
      <c r="T4" s="222"/>
      <c r="U4" s="237" t="s">
        <v>629</v>
      </c>
      <c r="V4" s="220" t="e">
        <f>POWER(10,(-4.648431+(1.73518*LOG10(C2))+(1.35601*LOG10(D2))))</f>
        <v>#NUM!</v>
      </c>
      <c r="W4" s="220" t="e">
        <f>POWER(10,(-4.648431+(1.73518*LOG10(C2))+(1.35601*LOG10(D2))))</f>
        <v>#NUM!</v>
      </c>
      <c r="X4" s="220" t="e">
        <f>POWER(10,(-4.648431+(1.73518*LOG10(C2))+(1.35601*LOG10(D2))))</f>
        <v>#NUM!</v>
      </c>
      <c r="Y4" s="220" t="e">
        <f>POWER(10,(-4.419728+(1.89476*LOG10(C2))+(1.05373*LOG10(D2))))</f>
        <v>#NUM!</v>
      </c>
      <c r="Z4" s="220" t="e">
        <f>POWER(10,(-4.266202+(1.78296*LOG10(C2))+(1.10382*LOG10(D2))))</f>
        <v>#NUM!</v>
      </c>
      <c r="AA4" s="220" t="e">
        <f>POWER(10,(-4.266202+(1.78296*LOG10(C2))+(1.10382*LOG10(D2))))</f>
        <v>#NUM!</v>
      </c>
      <c r="AB4" s="220" t="e">
        <f>POWER(10,(-4.266202+(1.78296*LOG10(C2))+(1.10382*LOG10(D2))))</f>
        <v>#NUM!</v>
      </c>
      <c r="AC4" s="220" t="e">
        <f>POWER(10,(-4.266202+(1.78296*LOG10(C2))+(1.10382*LOG10(D2))))</f>
        <v>#NUM!</v>
      </c>
      <c r="AD4" s="220" t="e">
        <f>POWER(10,(-4.266202+(1.78296*LOG10(C2))+(1.10382*LOG10(D2))))</f>
        <v>#NUM!</v>
      </c>
      <c r="AE4" s="220" t="e">
        <f>POWER(10,(-4.139118+(1.71677*LOG10(C2))+(1.04742*LOG10(D2))))</f>
        <v>#NUM!</v>
      </c>
      <c r="AF4" s="220" t="e">
        <f>POWER(10,(-4.431705+(1.89057*LOG10(C2))+(1.09077*LOG10(D2))))</f>
        <v>#NUM!</v>
      </c>
      <c r="AG4" s="220" t="e">
        <f>POWER(10,(-4.443142+(1.90956*LOG10(C2))+(1.05205*LOG10(D2))))</f>
        <v>#NUM!</v>
      </c>
      <c r="AH4" s="220" t="e">
        <f>POWER(10,(-4.443142+(1.90956*LOG10(C2))+(1.05205*LOG10(D2))))</f>
        <v>#NUM!</v>
      </c>
      <c r="AI4" s="220" t="e">
        <f>POWER(10,(-4.319071+(1.81382*LOG10(C2))+(1.04242*LOG10(D2))))</f>
        <v>#NUM!</v>
      </c>
      <c r="AJ4" s="220" t="e">
        <f>POWER(10,(-4.319071+(1.81382*LOG10(C2))+(1.04242*LOG10(D2))))</f>
        <v>#NUM!</v>
      </c>
      <c r="AK4" s="220" t="e">
        <f>POWER(10,(-4.319071+(1.81382*LOG10(C2))+(1.04242*LOG10(D2))))</f>
        <v>#NUM!</v>
      </c>
      <c r="AL4" s="220" t="e">
        <f>POWER(10,(-4.41882+(1.86778*LOG10(C2))+(1.09989*LOG10(D2))))</f>
        <v>#NUM!</v>
      </c>
      <c r="AM4" s="220" t="e">
        <f>POWER(10,(-4.41882+(1.86778*LOG10(C2))+(1.09989*LOG10(D2))))</f>
        <v>#NUM!</v>
      </c>
      <c r="AN4" s="233" t="s">
        <v>697</v>
      </c>
      <c r="AO4" s="233" t="s">
        <v>697</v>
      </c>
      <c r="AP4" s="233" t="s">
        <v>697</v>
      </c>
      <c r="AQ4" s="233" t="s">
        <v>697</v>
      </c>
      <c r="AR4" s="220" t="e">
        <f>POWER(10,(-4.536696+(1.90785*LOG10(C2))+(1.12016*LOG10(D2))))</f>
        <v>#NUM!</v>
      </c>
      <c r="AS4" s="233" t="e">
        <f>POWER(10,(-4.300522+(1.8578*LOG10(C2))+(1.02225*LOG10(D2))))</f>
        <v>#NUM!</v>
      </c>
      <c r="AT4" s="220" t="e">
        <f>POWER(10,(-4.300522+(1.8578*LOG10(C2))+(1.02225*LOG10(D2))))</f>
        <v>#NUM!</v>
      </c>
      <c r="AU4" s="220" t="e">
        <f>POWER(10,(-4.349054+(1.82276*LOG10(C2))+(1.10812*LOG10(D2))))</f>
        <v>#NUM!</v>
      </c>
      <c r="AV4" s="233" t="e">
        <f>POWER(10,(-4.349054+(1.82276*LOG10(C2))+(1.10812*LOG10(D2))))</f>
        <v>#NUM!</v>
      </c>
      <c r="AW4" s="233" t="e">
        <f>POWER(10,(-4.349054+(1.82276*LOG10(C2))+(1.10812*LOG10(D2))))</f>
        <v>#NUM!</v>
      </c>
      <c r="AX4" s="233" t="e">
        <f>POWER(10,(-4.349054+(1.82276*LOG10(C2))+(1.10812*LOG10(D2))))</f>
        <v>#NUM!</v>
      </c>
      <c r="AY4" s="220" t="e">
        <f>POWER(10,(-4.3005226+(1.8578*LOG10(C2))+(1.02225*LOG10(D2))))</f>
        <v>#NUM!</v>
      </c>
      <c r="AZ4" s="233" t="e">
        <f>POWER(10,(-4.482485+(1.95443*LOG10(C2))+(1.01677*LOG10(D2))))</f>
        <v>#NUM!</v>
      </c>
      <c r="BA4" s="233" t="s">
        <v>697</v>
      </c>
      <c r="BB4" s="233" t="s">
        <v>697</v>
      </c>
      <c r="BC4" s="233" t="s">
        <v>697</v>
      </c>
      <c r="BD4" s="233" t="e">
        <f>POWER(10,(-4.310416+(1.82284*LOG10(C2))+(1.05729*LOG10(D2))))</f>
        <v>#NUM!</v>
      </c>
      <c r="BE4" s="233" t="s">
        <v>697</v>
      </c>
      <c r="BF4" s="233" t="s">
        <v>697</v>
      </c>
      <c r="BG4" s="233" t="s">
        <v>697</v>
      </c>
      <c r="BH4" s="233" t="s">
        <v>697</v>
      </c>
      <c r="BI4" s="233" t="s">
        <v>697</v>
      </c>
      <c r="BJ4" s="233" t="s">
        <v>697</v>
      </c>
      <c r="BK4" s="233" t="s">
        <v>697</v>
      </c>
      <c r="BL4" s="233" t="s">
        <v>697</v>
      </c>
      <c r="BM4" s="220" t="e">
        <f>POWER(10,(-4.431705+(1.89057*LOG10(C2))+(1.09077*LOG10(D2))))</f>
        <v>#NUM!</v>
      </c>
      <c r="BN4" s="220" t="e">
        <f>POWER(10,(-4.187127+(1.77736*LOG10(C2))+(1.03299*LOG10(D2))))</f>
        <v>#NUM!</v>
      </c>
      <c r="BO4" s="234" t="s">
        <v>641</v>
      </c>
    </row>
    <row r="5" spans="1:67">
      <c r="A5" s="502">
        <v>1</v>
      </c>
      <c r="B5" s="505">
        <f>'Plot (1)'!W15</f>
        <v>0</v>
      </c>
      <c r="C5" s="273">
        <f>'Plot (1)'!X15</f>
        <v>0</v>
      </c>
      <c r="D5" s="273">
        <f>'Plot (1)'!Y15</f>
        <v>0</v>
      </c>
      <c r="E5" s="273" t="b">
        <f t="shared" si="1"/>
        <v>0</v>
      </c>
      <c r="F5" s="511"/>
      <c r="G5" s="506" t="str">
        <f t="shared" si="2"/>
        <v>Not Measured</v>
      </c>
      <c r="I5" s="422">
        <v>4</v>
      </c>
      <c r="J5" s="256">
        <f>SUM(G89:G117)</f>
        <v>0</v>
      </c>
      <c r="K5" s="257">
        <f t="shared" si="0"/>
        <v>0</v>
      </c>
      <c r="L5" s="94"/>
      <c r="M5" s="92"/>
      <c r="O5" s="243" t="s">
        <v>368</v>
      </c>
      <c r="P5" s="247" t="s">
        <v>656</v>
      </c>
      <c r="Q5" s="225"/>
      <c r="R5" s="254" t="s">
        <v>74</v>
      </c>
      <c r="S5" s="254" t="s">
        <v>629</v>
      </c>
      <c r="T5" s="222"/>
      <c r="U5" s="237" t="s">
        <v>630</v>
      </c>
      <c r="V5" s="220" t="e">
        <f>POWER(10,(-4.648431+(1.73518*LOG10(C2))+(1.35601*LOG10(D2))))</f>
        <v>#NUM!</v>
      </c>
      <c r="W5" s="220" t="e">
        <f>POWER(10,(-4.648431+(1.73518*LOG10(C2))+(1.35601*LOG10(D2))))</f>
        <v>#NUM!</v>
      </c>
      <c r="X5" s="220" t="e">
        <f>POWER(10,(-4.648431+(1.73518*LOG10(C2))+(1.35601*LOG10(D2))))</f>
        <v>#NUM!</v>
      </c>
      <c r="Y5" s="220" t="e">
        <f>POWER(10,(-4.419728+(1.89476*LOG10(C2))+(1.05373*LOG10(D2))))</f>
        <v>#NUM!</v>
      </c>
      <c r="Z5" s="220" t="e">
        <f>POWER(10,(-4.291919+(1.87293*LOG10(C2))+(0.998274*LOG10(D2))))</f>
        <v>#NUM!</v>
      </c>
      <c r="AA5" s="220" t="e">
        <f>POWER(10,(-4.291919+(1.87293*LOG10(C2))+(0.998274*LOG10(D2))))</f>
        <v>#NUM!</v>
      </c>
      <c r="AB5" s="220" t="e">
        <f>POWER(10,(-4.291919+(1.87293*LOG10(C2))+(0.998274*LOG10(D2))))</f>
        <v>#NUM!</v>
      </c>
      <c r="AC5" s="220" t="e">
        <f>POWER(10,(-4.291919+(1.87293*LOG10(C2))+(0.998274*LOG10(D2))))</f>
        <v>#NUM!</v>
      </c>
      <c r="AD5" s="220" t="e">
        <f>POWER(10,(-4.291919+(1.87293*LOG10(C2))+(0.998274*LOG10(D2))))</f>
        <v>#NUM!</v>
      </c>
      <c r="AE5" s="220" t="e">
        <f>POWER(10,(-4.178431+(1.75995*LOG10(C2))+(1.01908*LOG10(D2))))</f>
        <v>#NUM!</v>
      </c>
      <c r="AF5" s="233" t="s">
        <v>697</v>
      </c>
      <c r="AG5" s="233" t="e">
        <f>POWER(10,(-4.443142+(1.90956*LOG10(C2))+(1.05205*LOG10(D2))))</f>
        <v>#NUM!</v>
      </c>
      <c r="AH5" s="233" t="e">
        <f>POWER(10,(-4.443142+(1.90956*LOG10(C2))+(1.05205*LOG10(D2))))</f>
        <v>#NUM!</v>
      </c>
      <c r="AI5" s="220" t="e">
        <f>POWER(10,(-4.383102+(1.74294*LOG10(C2))+(1.15641*LOG10(D2))))</f>
        <v>#NUM!</v>
      </c>
      <c r="AJ5" s="220" t="e">
        <f>POWER(10,(-4.383102+(1.74294*LOG10(C2))+(1.15641*LOG10(D2))))</f>
        <v>#NUM!</v>
      </c>
      <c r="AK5" s="220" t="e">
        <f>POWER(10,(-4.383102+(1.74294*LOG10(C2))+(1.15641*LOG10(D2))))</f>
        <v>#NUM!</v>
      </c>
      <c r="AL5" s="220" t="e">
        <f>POWER(10,(-4.41882+(1.86778*LOG10(C2))+(1.09989*LOG10(D2))))</f>
        <v>#NUM!</v>
      </c>
      <c r="AM5" s="220" t="e">
        <f>POWER(10,(-4.394633+(1.9429*LOG10(C2))+(0.990275*LOG10(D2))))</f>
        <v>#NUM!</v>
      </c>
      <c r="AN5" s="220" t="e">
        <f>POWER(10,(-4.350486+(1.7236*LOG10(C2))+(1.13527*LOG10(D2))))</f>
        <v>#NUM!</v>
      </c>
      <c r="AO5" s="220" t="e">
        <f>POWER(10,(-4.350486+(1.7236*LOG10(C2))+(1.13527*LOG10(D2))))</f>
        <v>#NUM!</v>
      </c>
      <c r="AP5" s="233" t="s">
        <v>697</v>
      </c>
      <c r="AQ5" s="220" t="e">
        <f>POWER(10,(-4.350486+(1.7236*LOG10(C2))+(1.13527*LOG10(D2))))</f>
        <v>#NUM!</v>
      </c>
      <c r="AR5" s="233" t="s">
        <v>697</v>
      </c>
      <c r="AS5" s="233" t="e">
        <f>POWER(10,(-4.300522+(1.8578*LOG10(C2))+(1.02225*LOG10(D2))))</f>
        <v>#NUM!</v>
      </c>
      <c r="AT5" s="220" t="e">
        <f>POWER(10,(-4.300522+(1.8578*LOG10(C2))+(1.02225*LOG10(D2))))</f>
        <v>#NUM!</v>
      </c>
      <c r="AU5" s="220" t="e">
        <f>POWER(10,(-4.349054+(1.82276*LOG10(C2))+(1.10812*LOG10(D2))))</f>
        <v>#NUM!</v>
      </c>
      <c r="AV5" s="233" t="e">
        <f>POWER(10,(-4.349054+(1.82276*LOG10(C2))+(1.10812*LOG10(D2))))</f>
        <v>#NUM!</v>
      </c>
      <c r="AW5" s="233" t="e">
        <f>POWER(10,(-4.349054+(1.82276*LOG10(C2))+(1.10812*LOG10(D2))))</f>
        <v>#NUM!</v>
      </c>
      <c r="AX5" s="233" t="e">
        <f>POWER(10,(-4.349054+(1.82276*LOG10(C2))+(1.10812*LOG10(D2))))</f>
        <v>#NUM!</v>
      </c>
      <c r="AY5" s="220" t="e">
        <f>POWER(10,(-4.3005226+(1.8578*LOG10(C2))+(1.02225*LOG10(D2))))</f>
        <v>#NUM!</v>
      </c>
      <c r="AZ5" s="220" t="e">
        <f>POWER(10,(-4.482485+(1.95443*LOG10(C2))+(1.01677*LOG10(D2))))</f>
        <v>#NUM!</v>
      </c>
      <c r="BA5" s="220" t="e">
        <f>POWER(10,(-4.294193+(1.85859*LOG10(C2))+(1.00779*LOG10(D2))))</f>
        <v>#NUM!</v>
      </c>
      <c r="BB5" s="220" t="e">
        <f>POWER(10,(-4.294193+(1.85859*LOG10(C2))+(1.00779*LOG10(D2))))</f>
        <v>#NUM!</v>
      </c>
      <c r="BC5" s="220" t="e">
        <f>POWER(10,(-4.294193+(1.85859*LOG10(C2))+(1.00779*LOG10(D2))))</f>
        <v>#NUM!</v>
      </c>
      <c r="BD5" s="233" t="s">
        <v>697</v>
      </c>
      <c r="BE5" s="220" t="e">
        <f>POWER(10,(-4.294193+(1.85859*LOG10(C2))+(1.00779*LOG10(D2))))</f>
        <v>#NUM!</v>
      </c>
      <c r="BF5" s="220" t="e">
        <f>POWER(10,(-4.294193+(1.85859*LOG10(C2))+(1.00779*LOG10(D2))))</f>
        <v>#NUM!</v>
      </c>
      <c r="BG5" s="233" t="e">
        <f>POWER(10,(-4.294193+(1.85859*LOG10(C2))+(1.00779*LOG10(D2))))</f>
        <v>#NUM!</v>
      </c>
      <c r="BH5" s="233" t="e">
        <f>POWER(10,(-4.294193+(1.85859*LOG10(C2))+(1.00779*LOG10(D2))))</f>
        <v>#NUM!</v>
      </c>
      <c r="BI5" s="233" t="e">
        <f>POWER(10,(-4.294193+(1.85859*LOG10(C2))+(1.00779*LOG10(D2))))</f>
        <v>#NUM!</v>
      </c>
      <c r="BJ5" s="233" t="e">
        <f>POWER(10,(-4.294193+(1.85859*LOG10(C2))+(1.00779*LOG10(D2))))</f>
        <v>#NUM!</v>
      </c>
      <c r="BK5" s="233" t="e">
        <f>POWER(10,(-4.294193+(1.85859*LOG10(C2))+(1.00779*LOG10(D2))))</f>
        <v>#NUM!</v>
      </c>
      <c r="BL5" s="220" t="e">
        <f>POWER(10,(-4.294193+(1.85859*LOG10(C2))+(1.00779*LOG10(D2))))</f>
        <v>#NUM!</v>
      </c>
      <c r="BM5" s="233" t="s">
        <v>697</v>
      </c>
      <c r="BN5" s="220" t="e">
        <f>POWER(10,(-4.187127+(1.77736*LOG10(C2))+(1.03299*LOG10(D2))))</f>
        <v>#NUM!</v>
      </c>
      <c r="BO5" s="234" t="s">
        <v>642</v>
      </c>
    </row>
    <row r="6" spans="1:67">
      <c r="A6" s="502">
        <v>1</v>
      </c>
      <c r="B6" s="505">
        <f>'Plot (1)'!W16</f>
        <v>0</v>
      </c>
      <c r="C6" s="273">
        <f>'Plot (1)'!X16</f>
        <v>0</v>
      </c>
      <c r="D6" s="273">
        <f>'Plot (1)'!Y16</f>
        <v>0</v>
      </c>
      <c r="E6" s="273" t="b">
        <f t="shared" si="1"/>
        <v>0</v>
      </c>
      <c r="F6" s="511"/>
      <c r="G6" s="506" t="str">
        <f t="shared" si="2"/>
        <v>Not Measured</v>
      </c>
      <c r="I6" s="422">
        <v>5</v>
      </c>
      <c r="J6" s="256">
        <f>SUM(G118:G146)</f>
        <v>0</v>
      </c>
      <c r="K6" s="257">
        <f t="shared" si="0"/>
        <v>0</v>
      </c>
      <c r="L6" s="94"/>
      <c r="M6" s="92"/>
      <c r="O6" s="243" t="s">
        <v>370</v>
      </c>
      <c r="P6" s="247" t="s">
        <v>657</v>
      </c>
      <c r="Q6" s="225"/>
      <c r="R6" s="254" t="s">
        <v>93</v>
      </c>
      <c r="S6" s="254" t="s">
        <v>633</v>
      </c>
      <c r="T6" s="222"/>
      <c r="U6" s="237" t="s">
        <v>631</v>
      </c>
      <c r="V6" s="220" t="e">
        <f>POWER(10,(-4.648431+(1.73518*LOG10(C2))+(1.35601*LOG10(D2))))</f>
        <v>#NUM!</v>
      </c>
      <c r="W6" s="220" t="e">
        <f>POWER(10,(-4.648431+(1.73518*LOG10(C2))+(1.35601*LOG10(D2))))</f>
        <v>#NUM!</v>
      </c>
      <c r="X6" s="220" t="e">
        <f>POWER(10,(-4.648431+(1.73518*LOG10(C2))+(1.35601*LOG10(D2))))</f>
        <v>#NUM!</v>
      </c>
      <c r="Y6" s="220" t="e">
        <f>POWER(10,(-4.419728+(1.89476*LOG10(C2))+(1.05373*LOG10(D2))))</f>
        <v>#NUM!</v>
      </c>
      <c r="Z6" s="220" t="e">
        <f>POWER(10,(-4.291919+(1.87293*LOG10(C2))+(0.998274*LOG10(D2))))</f>
        <v>#NUM!</v>
      </c>
      <c r="AA6" s="220" t="e">
        <f>POWER(10,(-4.291919+(1.87293*LOG10(C2))+(0.998274*LOG10(D2))))</f>
        <v>#NUM!</v>
      </c>
      <c r="AB6" s="220" t="e">
        <f>POWER(10,(-4.291919+(1.87293*LOG10(C2))+(0.998274*LOG10(D2))))</f>
        <v>#NUM!</v>
      </c>
      <c r="AC6" s="220" t="e">
        <f>POWER(10,(-4.291919+(1.87293*LOG10(C2))+(0.998274*LOG10(D2))))</f>
        <v>#NUM!</v>
      </c>
      <c r="AD6" s="220" t="e">
        <f>POWER(10,(-4.291919+(1.87293*LOG10(C2))+(0.998274*LOG10(D2))))</f>
        <v>#NUM!</v>
      </c>
      <c r="AE6" s="220" t="e">
        <f>POWER(10,(-4.178431+(1.75995*LOG10(C2))+(1.01908*LOG10(D2))))</f>
        <v>#NUM!</v>
      </c>
      <c r="AF6" s="233" t="s">
        <v>697</v>
      </c>
      <c r="AG6" s="233" t="e">
        <f>POWER(10,(-4.443142+(1.90956*LOG10(C2))+(1.05205*LOG10(D2))))</f>
        <v>#NUM!</v>
      </c>
      <c r="AH6" s="233" t="e">
        <f>POWER(10,(-4.443142+(1.90956*LOG10(C2))+(1.05205*LOG10(D2))))</f>
        <v>#NUM!</v>
      </c>
      <c r="AI6" s="220" t="e">
        <f>POWER(10,(-4.383102+(1.74294*LOG10(C2))+(1.15641*LOG10(D2))))</f>
        <v>#NUM!</v>
      </c>
      <c r="AJ6" s="220" t="e">
        <f>POWER(10,(-4.383102+(1.74294*LOG10(C2))+(1.15641*LOG10(D2))))</f>
        <v>#NUM!</v>
      </c>
      <c r="AK6" s="220" t="e">
        <f>POWER(10,(-4.383102+(1.74294*LOG10(C2))+(1.15641*LOG10(D2))))</f>
        <v>#NUM!</v>
      </c>
      <c r="AL6" s="220" t="e">
        <f>POWER(10,(-4.41882+(1.86778*LOG10(C2))+(1.09989*LOG10(D2))))</f>
        <v>#NUM!</v>
      </c>
      <c r="AM6" s="220" t="e">
        <f>POWER(10,(-4.394633+(1.9429*LOG10(C2))+(0.990275*LOG10(D2))))</f>
        <v>#NUM!</v>
      </c>
      <c r="AN6" s="220" t="e">
        <f>POWER(10,(-4.350486+(1.7236*LOG10(C2))+(1.13527*LOG10(D2))))</f>
        <v>#NUM!</v>
      </c>
      <c r="AO6" s="220" t="e">
        <f>POWER(10,(-4.350486+(1.7236*LOG10(C2))+(1.13527*LOG10(D2))))</f>
        <v>#NUM!</v>
      </c>
      <c r="AP6" s="233" t="s">
        <v>697</v>
      </c>
      <c r="AQ6" s="220" t="e">
        <f>POWER(10,(-4.350486+(1.7236*LOG10(C2))+(1.13527*LOG10(D2))))</f>
        <v>#NUM!</v>
      </c>
      <c r="AR6" s="233" t="s">
        <v>697</v>
      </c>
      <c r="AS6" s="233" t="e">
        <f>POWER(10,(-4.300522+(1.8578*LOG10(C2))+(1.02225*LOG10(D2))))</f>
        <v>#NUM!</v>
      </c>
      <c r="AT6" s="220" t="e">
        <f>POWER(10,(-4.300522+(1.8578*LOG10(C2))+(1.02225*LOG10(D2))))</f>
        <v>#NUM!</v>
      </c>
      <c r="AU6" s="220" t="e">
        <f>POWER(10,(-4.349054+(1.82276*LOG10(C2))+(1.10812*LOG10(D2))))</f>
        <v>#NUM!</v>
      </c>
      <c r="AV6" s="233" t="e">
        <f>POWER(10,(-4.349054+(1.82276*LOG10(C2))+(1.10812*LOG10(D2))))</f>
        <v>#NUM!</v>
      </c>
      <c r="AW6" s="233" t="e">
        <f>POWER(10,(-4.349054+(1.82276*LOG10(C2))+(1.10812*LOG10(D2))))</f>
        <v>#NUM!</v>
      </c>
      <c r="AX6" s="233" t="e">
        <f>POWER(10,(-4.349054+(1.82276*LOG10(C2))+(1.10812*LOG10(D2))))</f>
        <v>#NUM!</v>
      </c>
      <c r="AY6" s="220" t="e">
        <f>POWER(10,(-4.3005226+(1.8578*LOG10(C2))+(1.02225*LOG10(D2))))</f>
        <v>#NUM!</v>
      </c>
      <c r="AZ6" s="220" t="e">
        <f>POWER(10,(-4.482485+(1.95443*LOG10(C2))+(1.01677*LOG10(D2))))</f>
        <v>#NUM!</v>
      </c>
      <c r="BA6" s="220" t="e">
        <f>POWER(10,(-4.294193+(1.85859*LOG10(C2))+(1.00779*LOG10(D2))))</f>
        <v>#NUM!</v>
      </c>
      <c r="BB6" s="220" t="e">
        <f>POWER(10,(-4.294193+(1.85859*LOG10(C2))+(1.00779*LOG10(D2))))</f>
        <v>#NUM!</v>
      </c>
      <c r="BC6" s="220" t="e">
        <f>POWER(10,(-4.294193+(1.85859*LOG10(C2))+(1.00779*LOG10(D2))))</f>
        <v>#NUM!</v>
      </c>
      <c r="BD6" s="233" t="s">
        <v>697</v>
      </c>
      <c r="BE6" s="220" t="e">
        <f>POWER(10,(-4.294193+(1.85859*LOG10(C2))+(1.00779*LOG10(D2))))</f>
        <v>#NUM!</v>
      </c>
      <c r="BF6" s="220" t="e">
        <f>POWER(10,(-4.294193+(1.85859*LOG10(C2))+(1.00779*LOG10(D2))))</f>
        <v>#NUM!</v>
      </c>
      <c r="BG6" s="233" t="e">
        <f>POWER(10,(-4.294193+(1.85859*LOG10(C2))+(1.00779*LOG10(D2))))</f>
        <v>#NUM!</v>
      </c>
      <c r="BH6" s="233" t="e">
        <f>POWER(10,(-4.294193+(1.85859*LOG10(C2))+(1.00779*LOG10(D2))))</f>
        <v>#NUM!</v>
      </c>
      <c r="BI6" s="233" t="e">
        <f>POWER(10,(-4.294193+(1.85859*LOG10(C2))+(1.00779*LOG10(D2))))</f>
        <v>#NUM!</v>
      </c>
      <c r="BJ6" s="233" t="e">
        <f>POWER(10,(-4.294193+(1.85859*LOG10(C2))+(1.00779*LOG10(D2))))</f>
        <v>#NUM!</v>
      </c>
      <c r="BK6" s="233" t="e">
        <f>POWER(10,(-4.294193+(1.85859*LOG10(C2))+(1.00779*LOG10(D2))))</f>
        <v>#NUM!</v>
      </c>
      <c r="BL6" s="220" t="e">
        <f>POWER(10,(-4.294193+(1.85859*LOG10(C2))+(1.00779*LOG10(D2))))</f>
        <v>#NUM!</v>
      </c>
      <c r="BM6" s="233" t="s">
        <v>697</v>
      </c>
      <c r="BN6" s="220" t="e">
        <f>POWER(10,(-4.187127+(1.77736*LOG10(C2))+(1.03299*LOG10(D2))))</f>
        <v>#NUM!</v>
      </c>
      <c r="BO6" s="234" t="s">
        <v>643</v>
      </c>
    </row>
    <row r="7" spans="1:67">
      <c r="A7" s="502">
        <v>1</v>
      </c>
      <c r="B7" s="505">
        <f>'Plot (1)'!W17</f>
        <v>0</v>
      </c>
      <c r="C7" s="273">
        <f>'Plot (1)'!X17</f>
        <v>0</v>
      </c>
      <c r="D7" s="273">
        <f>'Plot (1)'!Y17</f>
        <v>0</v>
      </c>
      <c r="E7" s="273" t="b">
        <f t="shared" si="1"/>
        <v>0</v>
      </c>
      <c r="F7" s="511"/>
      <c r="G7" s="506" t="str">
        <f t="shared" si="2"/>
        <v>Not Measured</v>
      </c>
      <c r="I7" s="422">
        <v>6</v>
      </c>
      <c r="J7" s="256">
        <f>SUM(G147:G175)</f>
        <v>0</v>
      </c>
      <c r="K7" s="257">
        <f t="shared" si="0"/>
        <v>0</v>
      </c>
      <c r="L7" s="94"/>
      <c r="M7" s="92"/>
      <c r="O7" s="243" t="s">
        <v>371</v>
      </c>
      <c r="P7" s="247" t="s">
        <v>658</v>
      </c>
      <c r="Q7" s="225"/>
      <c r="R7" s="254" t="s">
        <v>73</v>
      </c>
      <c r="S7" s="254" t="s">
        <v>628</v>
      </c>
      <c r="T7" s="222"/>
      <c r="U7" s="237" t="s">
        <v>632</v>
      </c>
      <c r="V7" s="220" t="e">
        <f>POWER(10,(-4.648431+(1.73518*LOG10(C2))+(1.35601*LOG10(D2))))</f>
        <v>#NUM!</v>
      </c>
      <c r="W7" s="220" t="e">
        <f>POWER(10,(-4.648431+(1.73518*LOG10(C2))+(1.35601*LOG10(D2))))</f>
        <v>#NUM!</v>
      </c>
      <c r="X7" s="220" t="e">
        <f>POWER(10,(-4.648431+(1.73518*LOG10(C2))+(1.35601*LOG10(D2))))</f>
        <v>#NUM!</v>
      </c>
      <c r="Y7" s="220" t="e">
        <f>POWER(10,(-4.419728+(1.89476*LOG10(C2))+(1.05373*LOG10(D2))))</f>
        <v>#NUM!</v>
      </c>
      <c r="Z7" s="220" t="e">
        <f>POWER(10,(-4.291919+(1.87293*LOG10(C2))+(0.998274*LOG10(D2))))</f>
        <v>#NUM!</v>
      </c>
      <c r="AA7" s="220" t="e">
        <f>POWER(10,(-4.291919+(1.87293*LOG10(C2))+(0.998274*LOG10(D2))))</f>
        <v>#NUM!</v>
      </c>
      <c r="AB7" s="220" t="e">
        <f>POWER(10,(-4.291919+(1.87293*LOG10(C2))+(0.998274*LOG10(D2))))</f>
        <v>#NUM!</v>
      </c>
      <c r="AC7" s="220" t="e">
        <f>POWER(10,(-4.291919+(1.87293*LOG10(C2))+(0.998274*LOG10(D2))))</f>
        <v>#NUM!</v>
      </c>
      <c r="AD7" s="220" t="e">
        <f>POWER(10,(-4.291919+(1.87293*LOG10(C2))+(0.998274*LOG10(D2))))</f>
        <v>#NUM!</v>
      </c>
      <c r="AE7" s="220" t="e">
        <f>POWER(10,(-4.178431+(1.75995*LOG10(C2))+(1.01908*LOG10(D2))))</f>
        <v>#NUM!</v>
      </c>
      <c r="AF7" s="233" t="s">
        <v>697</v>
      </c>
      <c r="AG7" s="233" t="e">
        <f>POWER(10,(-4.443142+(1.90956*LOG10(C2))+(1.05205*LOG10(D2))))</f>
        <v>#NUM!</v>
      </c>
      <c r="AH7" s="233" t="e">
        <f>POWER(10,(-4.443142+(1.90956*LOG10(C2))+(1.05205*LOG10(D2))))</f>
        <v>#NUM!</v>
      </c>
      <c r="AI7" s="220" t="e">
        <f>POWER(10,(-4.383102+(1.74294*LOG10(C2))+(1.15641*LOG10(D2))))</f>
        <v>#NUM!</v>
      </c>
      <c r="AJ7" s="220" t="e">
        <f>POWER(10,(-4.383102+(1.74294*LOG10(C2))+(1.15641*LOG10(D2))))</f>
        <v>#NUM!</v>
      </c>
      <c r="AK7" s="220" t="e">
        <f>POWER(10,(-4.383102+(1.74294*LOG10(C2))+(1.15641*LOG10(D2))))</f>
        <v>#NUM!</v>
      </c>
      <c r="AL7" s="220" t="e">
        <f>POWER(10,(-4.41882+(1.86778*LOG10(C2))+(1.09989*LOG10(D2))))</f>
        <v>#NUM!</v>
      </c>
      <c r="AM7" s="220" t="e">
        <f>POWER(10,(-4.394633+(1.9429*LOG10(C2))+(0.990275*LOG10(D2))))</f>
        <v>#NUM!</v>
      </c>
      <c r="AN7" s="220" t="e">
        <f>POWER(10,(-4.350486+(1.7236*LOG10(C2))+(1.13527*LOG10(D2))))</f>
        <v>#NUM!</v>
      </c>
      <c r="AO7" s="220" t="e">
        <f>POWER(10,(-4.350486+(1.7236*LOG10(C2))+(1.13527*LOG10(D2))))</f>
        <v>#NUM!</v>
      </c>
      <c r="AP7" s="233" t="s">
        <v>697</v>
      </c>
      <c r="AQ7" s="220" t="e">
        <f>POWER(10,(-4.350486+(1.7236*LOG10(C2))+(1.13527*LOG10(D2))))</f>
        <v>#NUM!</v>
      </c>
      <c r="AR7" s="233" t="s">
        <v>697</v>
      </c>
      <c r="AS7" s="233" t="e">
        <f>POWER(10,(-4.300522+(1.8578*LOG10(C2))+(1.02225*LOG10(D2))))</f>
        <v>#NUM!</v>
      </c>
      <c r="AT7" s="220" t="e">
        <f>POWER(10,(-4.300522+(1.8578*LOG10(C2))+(1.02225*LOG10(D2))))</f>
        <v>#NUM!</v>
      </c>
      <c r="AU7" s="220" t="e">
        <f>POWER(10,(-4.349054+(1.82276*LOG10(C2))+(1.10812*LOG10(D2))))</f>
        <v>#NUM!</v>
      </c>
      <c r="AV7" s="233" t="e">
        <f>POWER(10,(-4.349054+(1.82276*LOG10(C2))+(1.10812*LOG10(D2))))</f>
        <v>#NUM!</v>
      </c>
      <c r="AW7" s="233" t="e">
        <f>POWER(10,(-4.349054+(1.82276*LOG10(C2))+(1.10812*LOG10(D2))))</f>
        <v>#NUM!</v>
      </c>
      <c r="AX7" s="233" t="e">
        <f>POWER(10,(-4.349054+(1.82276*LOG10(C2))+(1.10812*LOG10(D2))))</f>
        <v>#NUM!</v>
      </c>
      <c r="AY7" s="220" t="e">
        <f>POWER(10,(-4.3005226+(1.8578*LOG10(C2))+(1.02225*LOG10(D2))))</f>
        <v>#NUM!</v>
      </c>
      <c r="AZ7" s="220" t="e">
        <f>POWER(10,(-4.482485+(1.95443*LOG10(C2))+(1.01677*LOG10(D2))))</f>
        <v>#NUM!</v>
      </c>
      <c r="BA7" s="220" t="e">
        <f>POWER(10,(-4.294193+(1.85859*LOG10(C2))+(1.00779*LOG10(D2))))</f>
        <v>#NUM!</v>
      </c>
      <c r="BB7" s="220" t="e">
        <f>POWER(10,(-4.294193+(1.85859*LOG10(C2))+(1.00779*LOG10(D2))))</f>
        <v>#NUM!</v>
      </c>
      <c r="BC7" s="220" t="e">
        <f>POWER(10,(-4.294193+(1.85859*LOG10(C2))+(1.00779*LOG10(D2))))</f>
        <v>#NUM!</v>
      </c>
      <c r="BD7" s="233" t="s">
        <v>697</v>
      </c>
      <c r="BE7" s="220" t="e">
        <f>POWER(10,(-4.294193+(1.85859*LOG10(C2))+(1.00779*LOG10(D2))))</f>
        <v>#NUM!</v>
      </c>
      <c r="BF7" s="220" t="e">
        <f>POWER(10,(-4.294193+(1.85859*LOG10(C2))+(1.00779*LOG10(D2))))</f>
        <v>#NUM!</v>
      </c>
      <c r="BG7" s="233" t="e">
        <f>POWER(10,(-4.294193+(1.85859*LOG10(C2))+(1.00779*LOG10(D2))))</f>
        <v>#NUM!</v>
      </c>
      <c r="BH7" s="233" t="e">
        <f>POWER(10,(-4.294193+(1.85859*LOG10(C2))+(1.00779*LOG10(D2))))</f>
        <v>#NUM!</v>
      </c>
      <c r="BI7" s="233" t="e">
        <f>POWER(10,(-4.294193+(1.85859*LOG10(C2))+(1.00779*LOG10(D2))))</f>
        <v>#NUM!</v>
      </c>
      <c r="BJ7" s="233" t="e">
        <f>POWER(10,(-4.294193+(1.85859*LOG10(C2))+(1.00779*LOG10(D2))))</f>
        <v>#NUM!</v>
      </c>
      <c r="BK7" s="233" t="e">
        <f>POWER(10,(-4.294193+(1.85859*LOG10(C2))+(1.00779*LOG10(D2))))</f>
        <v>#NUM!</v>
      </c>
      <c r="BL7" s="220" t="e">
        <f>POWER(10,(-4.294193+(1.85859*LOG10(C2))+(1.00779*LOG10(D2))))</f>
        <v>#NUM!</v>
      </c>
      <c r="BM7" s="233" t="s">
        <v>697</v>
      </c>
      <c r="BN7" s="233" t="s">
        <v>697</v>
      </c>
      <c r="BO7" s="234" t="s">
        <v>644</v>
      </c>
    </row>
    <row r="8" spans="1:67">
      <c r="A8" s="502">
        <v>1</v>
      </c>
      <c r="B8" s="505">
        <f>'Plot (1)'!W18</f>
        <v>0</v>
      </c>
      <c r="C8" s="273">
        <f>'Plot (1)'!X18</f>
        <v>0</v>
      </c>
      <c r="D8" s="273">
        <f>'Plot (1)'!Y18</f>
        <v>0</v>
      </c>
      <c r="E8" s="273" t="b">
        <f t="shared" si="1"/>
        <v>0</v>
      </c>
      <c r="F8" s="511"/>
      <c r="G8" s="506" t="str">
        <f t="shared" si="2"/>
        <v>Not Measured</v>
      </c>
      <c r="I8" s="422">
        <v>7</v>
      </c>
      <c r="J8" s="256">
        <f>SUM(G176:G204)</f>
        <v>0</v>
      </c>
      <c r="K8" s="257">
        <f t="shared" si="0"/>
        <v>0</v>
      </c>
      <c r="L8" s="94"/>
      <c r="M8" s="92"/>
      <c r="N8" s="95"/>
      <c r="O8" s="243" t="s">
        <v>373</v>
      </c>
      <c r="P8" s="247" t="s">
        <v>659</v>
      </c>
      <c r="Q8" s="225"/>
      <c r="R8" s="254" t="s">
        <v>90</v>
      </c>
      <c r="S8" s="254" t="s">
        <v>630</v>
      </c>
      <c r="T8" s="222"/>
      <c r="U8" s="237" t="s">
        <v>633</v>
      </c>
      <c r="V8" s="220" t="e">
        <f>POWER(10,(-4.648431+(1.73518*LOG10(C2))+(1.35601*LOG10(D2))))</f>
        <v>#NUM!</v>
      </c>
      <c r="W8" s="220" t="e">
        <f>POWER(10,(-4.648431+(1.73518*LOG10(C2))+(1.35601*LOG10(D2))))</f>
        <v>#NUM!</v>
      </c>
      <c r="X8" s="220" t="e">
        <f>POWER(10,(-4.648431+(1.73518*LOG10(C2))+(1.35601*LOG10(D2))))</f>
        <v>#NUM!</v>
      </c>
      <c r="Y8" s="220" t="e">
        <f>POWER(10,(-4.419728+(1.89476*LOG10(C2))+(1.05373*LOG10(D2))))</f>
        <v>#NUM!</v>
      </c>
      <c r="Z8" s="220" t="e">
        <f>POWER(10,(-4.291919+(1.87293*LOG10(C2))+(0.998274*LOG10(D2))))</f>
        <v>#NUM!</v>
      </c>
      <c r="AA8" s="220" t="e">
        <f>POWER(10,(-4.291919+(1.87293*LOG10(C2))+(0.998274*LOG10(D2))))</f>
        <v>#NUM!</v>
      </c>
      <c r="AB8" s="220" t="e">
        <f>POWER(10,(-4.291919+(1.87293*LOG10(C2))+(0.998274*LOG10(D2))))</f>
        <v>#NUM!</v>
      </c>
      <c r="AC8" s="220" t="e">
        <f>POWER(10,(-4.291919+(1.87293*LOG10(C2))+(0.998274*LOG10(D2))))</f>
        <v>#NUM!</v>
      </c>
      <c r="AD8" s="220" t="e">
        <f>POWER(10,(-4.291919+(1.87293*LOG10(C2))+(0.998274*LOG10(D2))))</f>
        <v>#NUM!</v>
      </c>
      <c r="AE8" s="220" t="e">
        <f>POWER(10,(-4.178431+(1.75995*LOG10(C2))+(1.01908*LOG10(D2))))</f>
        <v>#NUM!</v>
      </c>
      <c r="AF8" s="233" t="s">
        <v>697</v>
      </c>
      <c r="AG8" s="233" t="e">
        <f>POWER(10,(-4.443142+(1.90956*LOG10(C2))+(1.05205*LOG10(D2))))</f>
        <v>#NUM!</v>
      </c>
      <c r="AH8" s="233" t="e">
        <f>POWER(10,(-4.443142+(1.90956*LOG10(C2))+(1.05205*LOG10(D2))))</f>
        <v>#NUM!</v>
      </c>
      <c r="AI8" s="220" t="e">
        <f>POWER(10,(-4.383102+(1.74294*LOG10(C2))+(1.15641*LOG10(D2))))</f>
        <v>#NUM!</v>
      </c>
      <c r="AJ8" s="220" t="e">
        <f>POWER(10,(-4.383102+(1.74294*LOG10(C2))+(1.15641*LOG10(D2))))</f>
        <v>#NUM!</v>
      </c>
      <c r="AK8" s="220" t="e">
        <f>POWER(10,(-4.383102+(1.74294*LOG10(C2))+(1.15641*LOG10(D2))))</f>
        <v>#NUM!</v>
      </c>
      <c r="AL8" s="220" t="e">
        <f>POWER(10,(-4.41882+(1.86778*LOG10(C2))+(1.09989*LOG10(D2))))</f>
        <v>#NUM!</v>
      </c>
      <c r="AM8" s="220" t="e">
        <f>POWER(10,(-4.394633+(1.9429*LOG10(C2))+(0.990275*LOG10(D2))))</f>
        <v>#NUM!</v>
      </c>
      <c r="AN8" s="220" t="e">
        <f>POWER(10,(-4.350486+(1.7236*LOG10(C2))+(1.13527*LOG10(D2))))</f>
        <v>#NUM!</v>
      </c>
      <c r="AO8" s="220" t="e">
        <f>POWER(10,(-4.350486+(1.7236*LOG10(C2))+(1.13527*LOG10(D2))))</f>
        <v>#NUM!</v>
      </c>
      <c r="AP8" s="233" t="s">
        <v>697</v>
      </c>
      <c r="AQ8" s="220" t="e">
        <f>POWER(10,(-4.350486+(1.7236*LOG10(C2))+(1.13527*LOG10(D2))))</f>
        <v>#NUM!</v>
      </c>
      <c r="AR8" s="233" t="s">
        <v>697</v>
      </c>
      <c r="AS8" s="233" t="e">
        <f>POWER(10,(-4.300522+(1.8578*LOG10(C2))+(1.02225*LOG10(D2))))</f>
        <v>#NUM!</v>
      </c>
      <c r="AT8" s="220" t="e">
        <f>POWER(10,(-4.300522+(1.8578*LOG10(C2))+(1.02225*LOG10(D2))))</f>
        <v>#NUM!</v>
      </c>
      <c r="AU8" s="220" t="e">
        <f>POWER(10,(-4.349054+(1.82276*LOG10(C2))+(1.10812*LOG10(D2))))</f>
        <v>#NUM!</v>
      </c>
      <c r="AV8" s="233" t="e">
        <f>POWER(10,(-4.349054+(1.82276*LOG10(C2))+(1.10812*LOG10(D2))))</f>
        <v>#NUM!</v>
      </c>
      <c r="AW8" s="233" t="e">
        <f>POWER(10,(-4.349054+(1.82276*LOG10(C2))+(1.10812*LOG10(D2))))</f>
        <v>#NUM!</v>
      </c>
      <c r="AX8" s="233" t="e">
        <f>POWER(10,(-4.349054+(1.82276*LOG10(C2))+(1.10812*LOG10(D2))))</f>
        <v>#NUM!</v>
      </c>
      <c r="AY8" s="220" t="e">
        <f>POWER(10,(-4.3005226+(1.8578*LOG10(C2))+(1.02225*LOG10(D2))))</f>
        <v>#NUM!</v>
      </c>
      <c r="AZ8" s="220" t="e">
        <f>POWER(10,(-4.482485+(1.95443*LOG10(C2))+(1.01677*LOG10(D2))))</f>
        <v>#NUM!</v>
      </c>
      <c r="BA8" s="220" t="e">
        <f>POWER(10,(-4.294193+(1.85859*LOG10(C2))+(1.00779*LOG10(D2))))</f>
        <v>#NUM!</v>
      </c>
      <c r="BB8" s="220" t="e">
        <f>POWER(10,(-4.294193+(1.85859*LOG10(C2))+(1.00779*LOG10(D2))))</f>
        <v>#NUM!</v>
      </c>
      <c r="BC8" s="220" t="e">
        <f>POWER(10,(-4.294193+(1.85859*LOG10(C2))+(1.00779*LOG10(D2))))</f>
        <v>#NUM!</v>
      </c>
      <c r="BD8" s="233" t="s">
        <v>697</v>
      </c>
      <c r="BE8" s="220" t="e">
        <f>POWER(10,(-4.294193+(1.85859*LOG10(C2))+(1.00779*LOG10(D2))))</f>
        <v>#NUM!</v>
      </c>
      <c r="BF8" s="220" t="e">
        <f>POWER(10,(-4.294193+(1.85859*LOG10(C2))+(1.00779*LOG10(D2))))</f>
        <v>#NUM!</v>
      </c>
      <c r="BG8" s="233" t="e">
        <f>POWER(10,(-4.294193+(1.85859*LOG10(C2))+(1.00779*LOG10(D2))))</f>
        <v>#NUM!</v>
      </c>
      <c r="BH8" s="233" t="e">
        <f>POWER(10,(-4.294193+(1.85859*LOG10(C2))+(1.00779*LOG10(D2))))</f>
        <v>#NUM!</v>
      </c>
      <c r="BI8" s="233" t="e">
        <f>POWER(10,(-4.294193+(1.85859*LOG10(C2))+(1.00779*LOG10(D2))))</f>
        <v>#NUM!</v>
      </c>
      <c r="BJ8" s="233" t="e">
        <f>POWER(10,(-4.294193+(1.85859*LOG10(C2))+(1.00779*LOG10(D2))))</f>
        <v>#NUM!</v>
      </c>
      <c r="BK8" s="233" t="e">
        <f>POWER(10,(-4.294193+(1.85859*LOG10(C2))+(1.00779*LOG10(D2))))</f>
        <v>#NUM!</v>
      </c>
      <c r="BL8" s="220" t="e">
        <f>POWER(10,(-4.294193+(1.85859*LOG10(C2))+(1.00779*LOG10(D2))))</f>
        <v>#NUM!</v>
      </c>
      <c r="BM8" s="233" t="s">
        <v>697</v>
      </c>
      <c r="BN8" s="220" t="e">
        <f>POWER(10,(-4.187127+(1.77736*LOG10(C2))+(1.03299*LOG10(D2))))</f>
        <v>#NUM!</v>
      </c>
      <c r="BO8" s="234" t="s">
        <v>645</v>
      </c>
    </row>
    <row r="9" spans="1:67">
      <c r="A9" s="502">
        <v>1</v>
      </c>
      <c r="B9" s="505">
        <f>'Plot (1)'!W19</f>
        <v>0</v>
      </c>
      <c r="C9" s="273">
        <f>'Plot (1)'!X19</f>
        <v>0</v>
      </c>
      <c r="D9" s="273">
        <f>'Plot (1)'!Y19</f>
        <v>0</v>
      </c>
      <c r="E9" s="273" t="b">
        <f t="shared" si="1"/>
        <v>0</v>
      </c>
      <c r="F9" s="511"/>
      <c r="G9" s="506" t="str">
        <f t="shared" si="2"/>
        <v>Not Measured</v>
      </c>
      <c r="I9" s="422">
        <v>8</v>
      </c>
      <c r="J9" s="256">
        <f>SUM(G205:G233)</f>
        <v>0</v>
      </c>
      <c r="K9" s="257">
        <f t="shared" si="0"/>
        <v>0</v>
      </c>
      <c r="L9" s="94"/>
      <c r="M9" s="92"/>
      <c r="O9" s="243" t="s">
        <v>65</v>
      </c>
      <c r="P9" s="247" t="s">
        <v>660</v>
      </c>
      <c r="Q9" s="225"/>
      <c r="R9" s="254" t="s">
        <v>83</v>
      </c>
      <c r="S9" s="254" t="s">
        <v>638</v>
      </c>
      <c r="T9" s="222"/>
      <c r="U9" s="237" t="s">
        <v>634</v>
      </c>
      <c r="V9" s="220" t="e">
        <f>POWER(10,(-4.648431+(1.73518*LOG10(C2))+(1.35601*LOG10(D2))))</f>
        <v>#NUM!</v>
      </c>
      <c r="W9" s="220" t="e">
        <f>POWER(10,(-4.648431+(1.73518*LOG10(C2))+(1.35601*LOG10(D2))))</f>
        <v>#NUM!</v>
      </c>
      <c r="X9" s="220" t="e">
        <f>POWER(10,(-4.648431+(1.73518*LOG10(C2))+(1.35601*LOG10(D2))))</f>
        <v>#NUM!</v>
      </c>
      <c r="Y9" s="220" t="e">
        <f>POWER(10,(-4.419728+(1.89476*LOG10(C2))+(1.05373*LOG10(D2))))</f>
        <v>#NUM!</v>
      </c>
      <c r="Z9" s="220" t="e">
        <f>POWER(10,(-4.291919+(1.87293*LOG10(C2))+(0.998274*LOG10(D2))))</f>
        <v>#NUM!</v>
      </c>
      <c r="AA9" s="220" t="e">
        <f>POWER(10,(-4.291919+(1.87293*LOG10(C2))+(0.998274*LOG10(D2))))</f>
        <v>#NUM!</v>
      </c>
      <c r="AB9" s="220" t="e">
        <f>POWER(10,(-4.291919+(1.87293*LOG10(C2))+(0.998274*LOG10(D2))))</f>
        <v>#NUM!</v>
      </c>
      <c r="AC9" s="220" t="e">
        <f>POWER(10,(-4.291919+(1.87293*LOG10(C2))+(0.998274*LOG10(D2))))</f>
        <v>#NUM!</v>
      </c>
      <c r="AD9" s="220" t="e">
        <f>POWER(10,(-4.291919+(1.87293*LOG10(C2))+(0.998274*LOG10(D2))))</f>
        <v>#NUM!</v>
      </c>
      <c r="AE9" s="220" t="e">
        <f>POWER(10,(-4.178431+(1.75995*LOG10(C2))+(1.01908*LOG10(D2))))</f>
        <v>#NUM!</v>
      </c>
      <c r="AF9" s="233" t="s">
        <v>697</v>
      </c>
      <c r="AG9" s="233" t="e">
        <f>POWER(10,(-4.443142+(1.90956*LOG10(C2))+(1.05205*LOG10(D2))))</f>
        <v>#NUM!</v>
      </c>
      <c r="AH9" s="233" t="e">
        <f>POWER(10,(-4.443142+(1.90956*LOG10(C2))+(1.05205*LOG10(D2))))</f>
        <v>#NUM!</v>
      </c>
      <c r="AI9" s="220" t="e">
        <f>POWER(10,(-4.383102+(1.74294*LOG10(C2))+(1.15641*LOG10(D2))))</f>
        <v>#NUM!</v>
      </c>
      <c r="AJ9" s="220" t="e">
        <f>POWER(10,(-4.383102+(1.74294*LOG10(C2))+(1.15641*LOG10(D2))))</f>
        <v>#NUM!</v>
      </c>
      <c r="AK9" s="220" t="e">
        <f>POWER(10,(-4.383102+(1.74294*LOG10(C2))+(1.15641*LOG10(D2))))</f>
        <v>#NUM!</v>
      </c>
      <c r="AL9" s="220" t="e">
        <f>POWER(10,(-4.41882+(1.86778*LOG10(C2))+(1.09989*LOG10(D2))))</f>
        <v>#NUM!</v>
      </c>
      <c r="AM9" s="220" t="e">
        <f>POWER(10,(-4.394633+(1.9429*LOG10(C2))+(0.990275*LOG10(D2))))</f>
        <v>#NUM!</v>
      </c>
      <c r="AN9" s="220" t="e">
        <f>POWER(10,(-4.350486+(1.7236*LOG10(C2))+(1.13527*LOG10(D2))))</f>
        <v>#NUM!</v>
      </c>
      <c r="AO9" s="220" t="e">
        <f>POWER(10,(-4.350486+(1.7236*LOG10(C2))+(1.13527*LOG10(D2))))</f>
        <v>#NUM!</v>
      </c>
      <c r="AP9" s="233" t="s">
        <v>697</v>
      </c>
      <c r="AQ9" s="220" t="e">
        <f>POWER(10,(-4.350486+(1.7236*LOG10(C2))+(1.13527*LOG10(D2))))</f>
        <v>#NUM!</v>
      </c>
      <c r="AR9" s="233" t="s">
        <v>697</v>
      </c>
      <c r="AS9" s="233" t="e">
        <f>POWER(10,(-4.300522+(1.8578*LOG10(C2))+(1.02225*LOG10(D2))))</f>
        <v>#NUM!</v>
      </c>
      <c r="AT9" s="220" t="e">
        <f>POWER(10,(-4.300522+(1.8578*LOG10(C2))+(1.02225*LOG10(D2))))</f>
        <v>#NUM!</v>
      </c>
      <c r="AU9" s="220" t="e">
        <f>POWER(10,(-4.349054+(1.82276*LOG10(C2))+(1.10812*LOG10(D2))))</f>
        <v>#NUM!</v>
      </c>
      <c r="AV9" s="233" t="e">
        <f>POWER(10,(-4.349054+(1.82276*LOG10(C2))+(1.10812*LOG10(D2))))</f>
        <v>#NUM!</v>
      </c>
      <c r="AW9" s="233" t="e">
        <f>POWER(10,(-4.349054+(1.82276*LOG10(C2))+(1.10812*LOG10(D2))))</f>
        <v>#NUM!</v>
      </c>
      <c r="AX9" s="233" t="e">
        <f>POWER(10,(-4.349054+(1.82276*LOG10(C2))+(1.10812*LOG10(D2))))</f>
        <v>#NUM!</v>
      </c>
      <c r="AY9" s="220" t="e">
        <f>POWER(10,(-4.3005226+(1.8578*LOG10(C2))+(1.02225*LOG10(D2))))</f>
        <v>#NUM!</v>
      </c>
      <c r="AZ9" s="233" t="s">
        <v>697</v>
      </c>
      <c r="BA9" s="220" t="e">
        <f>POWER(10,(-4.294193+(1.85859*LOG10(C2))+(1.00779*LOG10(D2))))</f>
        <v>#NUM!</v>
      </c>
      <c r="BB9" s="220" t="e">
        <f>POWER(10,(-4.294193+(1.85859*LOG10(C2))+(1.00779*LOG10(D2))))</f>
        <v>#NUM!</v>
      </c>
      <c r="BC9" s="220" t="e">
        <f>POWER(10,(-4.294193+(1.85859*LOG10(C2))+(1.00779*LOG10(D2))))</f>
        <v>#NUM!</v>
      </c>
      <c r="BD9" s="233" t="s">
        <v>697</v>
      </c>
      <c r="BE9" s="220" t="e">
        <f>POWER(10,(-4.294193+(1.85859*LOG10(C2))+(1.00779*LOG10(D2))))</f>
        <v>#NUM!</v>
      </c>
      <c r="BF9" s="233" t="e">
        <f>POWER(10,(-4.294193+(1.85859*LOG10(C2))+(1.00779*LOG10(D2))))</f>
        <v>#NUM!</v>
      </c>
      <c r="BG9" s="233" t="e">
        <f>POWER(10,(-4.294193+(1.85859*LOG10(C2))+(1.00779*LOG10(D2))))</f>
        <v>#NUM!</v>
      </c>
      <c r="BH9" s="233" t="e">
        <f>POWER(10,(-4.294193+(1.85859*LOG10(C2))+(1.00779*LOG10(D2))))</f>
        <v>#NUM!</v>
      </c>
      <c r="BI9" s="233" t="e">
        <f>POWER(10,(-4.294193+(1.85859*LOG10(C2))+(1.00779*LOG10(D2))))</f>
        <v>#NUM!</v>
      </c>
      <c r="BJ9" s="233" t="e">
        <f>POWER(10,(-4.294193+(1.85859*LOG10(C2))+(1.00779*LOG10(D2))))</f>
        <v>#NUM!</v>
      </c>
      <c r="BK9" s="233" t="e">
        <f>POWER(10,(-4.294193+(1.85859*LOG10(C2))+(1.00779*LOG10(D2))))</f>
        <v>#NUM!</v>
      </c>
      <c r="BL9" s="220" t="e">
        <f>POWER(10,(-4.294193+(1.85859*LOG10(C2))+(1.00779*LOG10(D2))))</f>
        <v>#NUM!</v>
      </c>
      <c r="BM9" s="233" t="s">
        <v>697</v>
      </c>
      <c r="BN9" s="233" t="s">
        <v>697</v>
      </c>
      <c r="BO9" s="234" t="s">
        <v>646</v>
      </c>
    </row>
    <row r="10" spans="1:67">
      <c r="A10" s="502">
        <v>1</v>
      </c>
      <c r="B10" s="505">
        <f>'Plot (1)'!W20</f>
        <v>0</v>
      </c>
      <c r="C10" s="273">
        <f>'Plot (1)'!X20</f>
        <v>0</v>
      </c>
      <c r="D10" s="273">
        <f>'Plot (1)'!Y20</f>
        <v>0</v>
      </c>
      <c r="E10" s="273" t="b">
        <f t="shared" si="1"/>
        <v>0</v>
      </c>
      <c r="F10" s="511"/>
      <c r="G10" s="506" t="str">
        <f t="shared" si="2"/>
        <v>Not Measured</v>
      </c>
      <c r="I10" s="422">
        <v>9</v>
      </c>
      <c r="J10" s="256">
        <f>SUM(G234:G262)</f>
        <v>0</v>
      </c>
      <c r="K10" s="257">
        <f t="shared" si="0"/>
        <v>0</v>
      </c>
      <c r="L10" s="94"/>
      <c r="M10" s="92"/>
      <c r="O10" s="243" t="s">
        <v>375</v>
      </c>
      <c r="P10" s="247" t="s">
        <v>661</v>
      </c>
      <c r="Q10" s="225"/>
      <c r="R10" s="254" t="s">
        <v>94</v>
      </c>
      <c r="S10" s="254" t="s">
        <v>633</v>
      </c>
      <c r="T10" s="222"/>
      <c r="U10" s="237" t="s">
        <v>635</v>
      </c>
      <c r="V10" s="220" t="e">
        <f>POWER(10,(-4.648431+(1.73518*LOG10(C2))+(1.35601*LOG10(D2))))</f>
        <v>#NUM!</v>
      </c>
      <c r="W10" s="220" t="e">
        <f>POWER(10,(-4.648431+(1.73518*LOG10(C2))+(1.35601*LOG10(D2))))</f>
        <v>#NUM!</v>
      </c>
      <c r="X10" s="220" t="e">
        <f>POWER(10,(-4.648431+(1.73518*LOG10(C2))+(1.35601*LOG10(D2))))</f>
        <v>#NUM!</v>
      </c>
      <c r="Y10" s="220" t="e">
        <f>POWER(10,(-4.419728+(1.89476*LOG10(C2))+(1.05373*LOG10(D2))))</f>
        <v>#NUM!</v>
      </c>
      <c r="Z10" s="220" t="e">
        <f>POWER(10,(-4.291919+(1.87293*LOG10(C2))+(0.998274*LOG10(D2))))</f>
        <v>#NUM!</v>
      </c>
      <c r="AA10" s="220" t="e">
        <f>POWER(10,(-4.291919+(1.87293*LOG10(C2))+(0.998274*LOG10(D2))))</f>
        <v>#NUM!</v>
      </c>
      <c r="AB10" s="220" t="e">
        <f>POWER(10,(-4.291919+(1.87293*LOG10(C2))+(0.998274*LOG10(D2))))</f>
        <v>#NUM!</v>
      </c>
      <c r="AC10" s="220" t="e">
        <f>POWER(10,(-4.291919+(1.87293*LOG10(C2))+(0.998274*LOG10(D2))))</f>
        <v>#NUM!</v>
      </c>
      <c r="AD10" s="220" t="e">
        <f>POWER(10,(-4.291919+(1.87293*LOG10(C2))+(0.998274*LOG10(D2))))</f>
        <v>#NUM!</v>
      </c>
      <c r="AE10" s="220" t="e">
        <f>POWER(10,(-4.178431+(1.75995*LOG10(C2))+(1.01908*LOG10(D2))))</f>
        <v>#NUM!</v>
      </c>
      <c r="AF10" s="233" t="s">
        <v>697</v>
      </c>
      <c r="AG10" s="233" t="e">
        <f>POWER(10,(-4.443142+(1.90956*LOG10(C2))+(1.05205*LOG10(D2))))</f>
        <v>#NUM!</v>
      </c>
      <c r="AH10" s="233" t="e">
        <f>POWER(10,(-4.443142+(1.90956*LOG10(C2))+(1.05205*LOG10(D2))))</f>
        <v>#NUM!</v>
      </c>
      <c r="AI10" s="220" t="e">
        <f>POWER(10,(-4.383102+(1.74294*LOG10(C2))+(1.15641*LOG10(D2))))</f>
        <v>#NUM!</v>
      </c>
      <c r="AJ10" s="233" t="e">
        <f>POWER(10,(-4.383102+(1.74294*LOG10(C2))+(1.15641*LOG10(D2))))</f>
        <v>#NUM!</v>
      </c>
      <c r="AK10" s="220" t="e">
        <f>POWER(10,(-4.383102+(1.74294*LOG10(C2))+(1.15641*LOG10(D2))))</f>
        <v>#NUM!</v>
      </c>
      <c r="AL10" s="220" t="e">
        <f>POWER(10,(-4.41882+(1.86778*LOG10(C2))+(1.09989*LOG10(D2))))</f>
        <v>#NUM!</v>
      </c>
      <c r="AM10" s="220" t="e">
        <f>POWER(10,(-4.394633+(1.9429*LOG10(C2))+(0.990275*LOG10(D2))))</f>
        <v>#NUM!</v>
      </c>
      <c r="AN10" s="220" t="e">
        <f>POWER(10,(-4.350486+(1.7236*LOG10(C2))+(1.13527*LOG10(D2))))</f>
        <v>#NUM!</v>
      </c>
      <c r="AO10" s="220" t="e">
        <f>POWER(10,(-4.350486+(1.7236*LOG10(C2))+(1.13527*LOG10(D2))))</f>
        <v>#NUM!</v>
      </c>
      <c r="AP10" s="233" t="s">
        <v>697</v>
      </c>
      <c r="AQ10" s="220" t="e">
        <f>POWER(10,(-4.350486+(1.7236*LOG10(C2))+(1.13527*LOG10(D2))))</f>
        <v>#NUM!</v>
      </c>
      <c r="AR10" s="233" t="s">
        <v>697</v>
      </c>
      <c r="AS10" s="233" t="e">
        <f>POWER(10,(-4.300522+(1.8578*LOG10(C2))+(1.02225*LOG10(D2))))</f>
        <v>#NUM!</v>
      </c>
      <c r="AT10" s="220" t="e">
        <f>POWER(10,(-4.300522+(1.8578*LOG10(C2))+(1.02225*LOG10(D2))))</f>
        <v>#NUM!</v>
      </c>
      <c r="AU10" s="220" t="e">
        <f>POWER(10,(-4.349054+(1.82276*LOG10(C2))+(1.10812*LOG10(D2))))</f>
        <v>#NUM!</v>
      </c>
      <c r="AV10" s="233" t="e">
        <f>POWER(10,(-4.349054+(1.82276*LOG10(C2))+(1.10812*LOG10(D2))))</f>
        <v>#NUM!</v>
      </c>
      <c r="AW10" s="233" t="e">
        <f>POWER(10,(-4.349054+(1.82276*LOG10(C2))+(1.10812*LOG10(D2))))</f>
        <v>#NUM!</v>
      </c>
      <c r="AX10" s="233" t="e">
        <f>POWER(10,(-4.349054+(1.82276*LOG10(C2))+(1.10812*LOG10(D2))))</f>
        <v>#NUM!</v>
      </c>
      <c r="AY10" s="233" t="s">
        <v>697</v>
      </c>
      <c r="AZ10" s="233" t="s">
        <v>697</v>
      </c>
      <c r="BA10" s="220" t="e">
        <f>POWER(10,(-4.294193+(1.85859*LOG10(C2))+(1.00779*LOG10(D2))))</f>
        <v>#NUM!</v>
      </c>
      <c r="BB10" s="220" t="e">
        <f>POWER(10,(-4.294193+(1.85859*LOG10(C2))+(1.00779*LOG10(D2))))</f>
        <v>#NUM!</v>
      </c>
      <c r="BC10" s="220" t="e">
        <f>POWER(10,(-4.294193+(1.85859*LOG10(C2))+(1.00779*LOG10(D2))))</f>
        <v>#NUM!</v>
      </c>
      <c r="BD10" s="233" t="s">
        <v>697</v>
      </c>
      <c r="BE10" s="220" t="e">
        <f>POWER(10,(-4.294193+(1.85859*LOG10(C2))+(1.00779*LOG10(D2))))</f>
        <v>#NUM!</v>
      </c>
      <c r="BF10" s="233" t="e">
        <f>POWER(10,(-4.294193+(1.85859*LOG10(C2))+(1.00779*LOG10(D2))))</f>
        <v>#NUM!</v>
      </c>
      <c r="BG10" s="233" t="e">
        <f>POWER(10,(-4.294193+(1.85859*LOG10(C2))+(1.00779*LOG10(D2))))</f>
        <v>#NUM!</v>
      </c>
      <c r="BH10" s="233" t="e">
        <f>POWER(10,(-4.294193+(1.85859*LOG10(C2))+(1.00779*LOG10(D2))))</f>
        <v>#NUM!</v>
      </c>
      <c r="BI10" s="233" t="e">
        <f>POWER(10,(-4.294193+(1.85859*LOG10(C2))+(1.00779*LOG10(D2))))</f>
        <v>#NUM!</v>
      </c>
      <c r="BJ10" s="233" t="e">
        <f>POWER(10,(-4.294193+(1.85859*LOG10(C2))+(1.00779*LOG10(D2))))</f>
        <v>#NUM!</v>
      </c>
      <c r="BK10" s="233" t="e">
        <f>POWER(10,(-4.294193+(1.85859*LOG10(C2))+(1.00779*LOG10(D2))))</f>
        <v>#NUM!</v>
      </c>
      <c r="BL10" s="220" t="e">
        <f>POWER(10,(-4.294193+(1.85859*LOG10(C2))+(1.00779*LOG10(D2))))</f>
        <v>#NUM!</v>
      </c>
      <c r="BM10" s="233" t="s">
        <v>697</v>
      </c>
      <c r="BN10" s="233" t="s">
        <v>697</v>
      </c>
      <c r="BO10" s="234" t="s">
        <v>647</v>
      </c>
    </row>
    <row r="11" spans="1:67" ht="13.5" thickBot="1">
      <c r="A11" s="502">
        <v>1</v>
      </c>
      <c r="B11" s="505">
        <f>'Plot (1)'!W21</f>
        <v>0</v>
      </c>
      <c r="C11" s="273">
        <f>'Plot (1)'!X21</f>
        <v>0</v>
      </c>
      <c r="D11" s="273">
        <f>'Plot (1)'!Y21</f>
        <v>0</v>
      </c>
      <c r="E11" s="273" t="b">
        <f t="shared" si="1"/>
        <v>0</v>
      </c>
      <c r="F11" s="511"/>
      <c r="G11" s="506" t="str">
        <f t="shared" si="2"/>
        <v>Not Measured</v>
      </c>
      <c r="I11" s="423">
        <v>10</v>
      </c>
      <c r="J11" s="419">
        <f>SUM(G263:G291)</f>
        <v>0</v>
      </c>
      <c r="K11" s="258">
        <f t="shared" si="0"/>
        <v>0</v>
      </c>
      <c r="L11" s="94"/>
      <c r="M11" s="92"/>
      <c r="O11" s="243" t="s">
        <v>377</v>
      </c>
      <c r="P11" s="247" t="s">
        <v>662</v>
      </c>
      <c r="Q11" s="225"/>
      <c r="R11" s="254" t="s">
        <v>61</v>
      </c>
      <c r="S11" s="254" t="s">
        <v>635</v>
      </c>
      <c r="T11" s="222"/>
      <c r="U11" s="237" t="s">
        <v>636</v>
      </c>
      <c r="V11" s="220" t="e">
        <f>POWER(10,(-4.648431+(1.73518*LOG10(C2))+(1.35601*LOG10(D2))))</f>
        <v>#NUM!</v>
      </c>
      <c r="W11" s="220" t="e">
        <f>POWER(10,(-4.648431+(1.73518*LOG10(C2))+(1.35601*LOG10(D2))))</f>
        <v>#NUM!</v>
      </c>
      <c r="X11" s="220" t="e">
        <f>POWER(10,(-4.648431+(1.73518*LOG10(C2))+(1.35601*LOG10(D2))))</f>
        <v>#NUM!</v>
      </c>
      <c r="Y11" s="220" t="e">
        <f>POWER(10,(-4.419728+(1.89476*LOG10(C2))+(1.05373*LOG10(D2))))</f>
        <v>#NUM!</v>
      </c>
      <c r="Z11" s="220" t="e">
        <f>POWER(10,(-4.291919+(1.87293*LOG10(C2))+(0.998274*LOG10(D2))))</f>
        <v>#NUM!</v>
      </c>
      <c r="AA11" s="220" t="e">
        <f>POWER(10,(-4.291919+(1.87293*LOG10(C2))+(0.998274*LOG10(D2))))</f>
        <v>#NUM!</v>
      </c>
      <c r="AB11" s="220" t="e">
        <f>POWER(10,(-4.291919+(1.87293*LOG10(C2))+(0.998274*LOG10(D2))))</f>
        <v>#NUM!</v>
      </c>
      <c r="AC11" s="220" t="e">
        <f>POWER(10,(-4.291919+(1.87293*LOG10(C2))+(0.998274*LOG10(D2))))</f>
        <v>#NUM!</v>
      </c>
      <c r="AD11" s="220" t="e">
        <f>POWER(10,(-4.291919+(1.87293*LOG10(C2))+(0.998274*LOG10(D2))))</f>
        <v>#NUM!</v>
      </c>
      <c r="AE11" s="220" t="e">
        <f>POWER(10,(-4.178431+(1.75995*LOG10(C2))+(1.01908*LOG10(D2))))</f>
        <v>#NUM!</v>
      </c>
      <c r="AF11" s="220" t="e">
        <f>POWER(10,(-4.431705+(1.89057*LOG10(C2))+(1.09077*LOG10(D2))))</f>
        <v>#NUM!</v>
      </c>
      <c r="AG11" s="220" t="e">
        <f>POWER(10,(-4.443142+(1.90956*LOG10(C2))+(1.05205*LOG10(D2))))</f>
        <v>#NUM!</v>
      </c>
      <c r="AH11" s="220" t="e">
        <f>POWER(10,(-4.443142+(1.90956*LOG10(C2))+(1.05205*LOG10(D2))))</f>
        <v>#NUM!</v>
      </c>
      <c r="AI11" s="233" t="s">
        <v>697</v>
      </c>
      <c r="AJ11" s="233" t="s">
        <v>697</v>
      </c>
      <c r="AK11" s="233" t="s">
        <v>697</v>
      </c>
      <c r="AL11" s="220" t="e">
        <f>POWER(10,(-4.41882+(1.86778*LOG10(C2))+(1.09989*LOG10(D2))))</f>
        <v>#NUM!</v>
      </c>
      <c r="AM11" s="220" t="e">
        <f>POWER(10,(-4.394633+(1.9429*LOG10(C2))+(0.990275*LOG10(D2))))</f>
        <v>#NUM!</v>
      </c>
      <c r="AN11" s="233" t="s">
        <v>697</v>
      </c>
      <c r="AO11" s="233" t="s">
        <v>697</v>
      </c>
      <c r="AP11" s="233" t="s">
        <v>697</v>
      </c>
      <c r="AQ11" s="233" t="s">
        <v>697</v>
      </c>
      <c r="AR11" s="233" t="s">
        <v>697</v>
      </c>
      <c r="AS11" s="233" t="e">
        <f>POWER(10,(-4.300522+(1.8578*LOG10(C2))+(1.02225*LOG10(D2))))</f>
        <v>#NUM!</v>
      </c>
      <c r="AT11" s="220" t="e">
        <f>POWER(10,(-4.300522+(1.8578*LOG10(C2))+(1.02225*LOG10(D2))))</f>
        <v>#NUM!</v>
      </c>
      <c r="AU11" s="220" t="e">
        <f>POWER(10,(-4.349054+(1.82276*LOG10(C2))+(1.10812*LOG10(D2))))</f>
        <v>#NUM!</v>
      </c>
      <c r="AV11" s="233" t="e">
        <f>POWER(10,(-4.349054+(1.82276*LOG10(C2))+(1.10812*LOG10(D2))))</f>
        <v>#NUM!</v>
      </c>
      <c r="AW11" s="233" t="e">
        <f>POWER(10,(-4.349054+(1.82276*LOG10(C2))+(1.10812*LOG10(D2))))</f>
        <v>#NUM!</v>
      </c>
      <c r="AX11" s="233" t="e">
        <f>POWER(10,(-4.349054+(1.82276*LOG10(C2))+(1.10812*LOG10(D2))))</f>
        <v>#NUM!</v>
      </c>
      <c r="AY11" s="233" t="s">
        <v>697</v>
      </c>
      <c r="AZ11" s="233" t="s">
        <v>697</v>
      </c>
      <c r="BA11" s="220" t="e">
        <f>POWER(10,(-4.294193+(1.85859*LOG10(C2))+(1.00779*LOG10(D2))))</f>
        <v>#NUM!</v>
      </c>
      <c r="BB11" s="220" t="e">
        <f>POWER(10,(-4.294193+(1.85859*LOG10(C2))+(1.00779*LOG10(D2))))</f>
        <v>#NUM!</v>
      </c>
      <c r="BC11" s="220" t="e">
        <f>POWER(10,(-4.294193+(1.85859*LOG10(C2))+(1.00779*LOG10(D2))))</f>
        <v>#NUM!</v>
      </c>
      <c r="BD11" s="233" t="s">
        <v>697</v>
      </c>
      <c r="BE11" s="220" t="e">
        <f>POWER(10,(-4.294193+(1.85859*LOG10(C2))+(1.00779*LOG10(D2))))</f>
        <v>#NUM!</v>
      </c>
      <c r="BF11" s="233" t="e">
        <f>POWER(10,(-4.294193+(1.85859*LOG10(C2))+(1.00779*LOG10(D2))))</f>
        <v>#NUM!</v>
      </c>
      <c r="BG11" s="233" t="e">
        <f>POWER(10,(-4.294193+(1.85859*LOG10(C2))+(1.00779*LOG10(D2))))</f>
        <v>#NUM!</v>
      </c>
      <c r="BH11" s="233" t="e">
        <f>POWER(10,(-4.294193+(1.85859*LOG10(C2))+(1.00779*LOG10(D2))))</f>
        <v>#NUM!</v>
      </c>
      <c r="BI11" s="233" t="e">
        <f>POWER(10,(-4.294193+(1.85859*LOG10(C2))+(1.00779*LOG10(D2))))</f>
        <v>#NUM!</v>
      </c>
      <c r="BJ11" s="233" t="e">
        <f>POWER(10,(-4.294193+(1.85859*LOG10(C2))+(1.00779*LOG10(D2))))</f>
        <v>#NUM!</v>
      </c>
      <c r="BK11" s="233" t="e">
        <f>POWER(10,(-4.294193+(1.85859*LOG10(C2))+(1.00779*LOG10(D2))))</f>
        <v>#NUM!</v>
      </c>
      <c r="BL11" s="220" t="e">
        <f>POWER(10,(-4.294193+(1.85859*LOG10(C2))+(1.00779*LOG10(D2))))</f>
        <v>#NUM!</v>
      </c>
      <c r="BM11" s="220" t="e">
        <f>POWER(10,(-4.431705+(1.89057*LOG10(C2))+(1.09077*LOG10(D2))))</f>
        <v>#NUM!</v>
      </c>
      <c r="BN11" s="220" t="e">
        <f>POWER(10,(-4.187127+(1.77736*LOG10(C2))+(1.03299*LOG10(D2))))</f>
        <v>#NUM!</v>
      </c>
      <c r="BO11" s="234" t="s">
        <v>648</v>
      </c>
    </row>
    <row r="12" spans="1:67" ht="13.5" customHeight="1" thickBot="1">
      <c r="A12" s="502">
        <v>1</v>
      </c>
      <c r="B12" s="505">
        <f>'Plot (1)'!W22</f>
        <v>0</v>
      </c>
      <c r="C12" s="273">
        <f>'Plot (1)'!X22</f>
        <v>0</v>
      </c>
      <c r="D12" s="273">
        <f>'Plot (1)'!Y22</f>
        <v>0</v>
      </c>
      <c r="E12" s="273" t="b">
        <f t="shared" si="1"/>
        <v>0</v>
      </c>
      <c r="F12" s="511"/>
      <c r="G12" s="506" t="str">
        <f t="shared" si="2"/>
        <v>Not Measured</v>
      </c>
      <c r="I12" s="94"/>
      <c r="J12" s="418" t="s">
        <v>530</v>
      </c>
      <c r="K12" s="259">
        <f>SUM(K2:K11)</f>
        <v>0</v>
      </c>
      <c r="L12" s="239" t="s">
        <v>700</v>
      </c>
      <c r="M12" s="230"/>
      <c r="O12" s="243" t="s">
        <v>380</v>
      </c>
      <c r="P12" s="247" t="s">
        <v>663</v>
      </c>
      <c r="Q12" s="225"/>
      <c r="R12" s="254" t="s">
        <v>78</v>
      </c>
      <c r="S12" s="254" t="s">
        <v>630</v>
      </c>
      <c r="T12" s="222"/>
      <c r="U12" s="237" t="s">
        <v>637</v>
      </c>
      <c r="V12" s="220" t="e">
        <f>POWER(10,(-4.586123+(1.77859*LOG10(C2))+(1.25076*LOG10(D2))))</f>
        <v>#NUM!</v>
      </c>
      <c r="W12" s="220" t="e">
        <f>POWER(10,(-4.586123+(1.77859*LOG10(C2))+(1.25076*LOG10(D2))))</f>
        <v>#NUM!</v>
      </c>
      <c r="X12" s="220" t="e">
        <f>POWER(10,(-4.586123+(1.77859*LOG10(C2))+(1.25076*LOG10(D2))))</f>
        <v>#NUM!</v>
      </c>
      <c r="Y12" s="220" t="e">
        <f>POWER(10,(-4.538904+(1.83441*LOG10(C2))+(1.20897*LOG10(D2))))</f>
        <v>#NUM!</v>
      </c>
      <c r="Z12" s="220" t="e">
        <f>POWER(10,(-4.350792+(1.69809*LOG10(C2))+(1.2312*LOG10(D2))))</f>
        <v>#NUM!</v>
      </c>
      <c r="AA12" s="220" t="e">
        <f>POWER(10,(-4.350792+(1.69809*LOG10(C2))+(1.2312*LOG10(D2))))</f>
        <v>#NUM!</v>
      </c>
      <c r="AB12" s="220" t="e">
        <f>POWER(10,(-4.350792+(1.69809*LOG10(C2))+(1.2312*LOG10(D2))))</f>
        <v>#NUM!</v>
      </c>
      <c r="AC12" s="220" t="e">
        <f>POWER(10,(-4.350792+(1.69809*LOG10(C2))+(1.2312*LOG10(D2))))</f>
        <v>#NUM!</v>
      </c>
      <c r="AD12" s="220" t="e">
        <f>POWER(10,(-4.350792+(1.69809*LOG10(C2))+(1.2312*LOG10(D2))))</f>
        <v>#NUM!</v>
      </c>
      <c r="AE12" s="233" t="s">
        <v>697</v>
      </c>
      <c r="AF12" s="233" t="e">
        <f>POWER(10,(-4.431705+(1.89057*LOG10(C2))+(1.09077*LOG10(D2))))</f>
        <v>#NUM!</v>
      </c>
      <c r="AG12" s="233" t="e">
        <f>POWER(10,(-4.700665+(1.91203*LOG10(C2))+(1.24616*LOG10(D2))))</f>
        <v>#NUM!</v>
      </c>
      <c r="AH12" s="233" t="e">
        <f>POWER(10,(-4.700665+(1.91203*LOG10(C2))+(1.24616*LOG10(D2))))</f>
        <v>#NUM!</v>
      </c>
      <c r="AI12" s="233" t="s">
        <v>697</v>
      </c>
      <c r="AJ12" s="233" t="s">
        <v>697</v>
      </c>
      <c r="AK12" s="233" t="s">
        <v>697</v>
      </c>
      <c r="AL12" s="220" t="e">
        <f>POWER(10,(-4.41882+(1.86778*LOG10(C2))+(1.09989*LOG10(D2))))</f>
        <v>#NUM!</v>
      </c>
      <c r="AM12" s="220" t="e">
        <f>POWER(10,(-4.394633+(1.9429*LOG10(C2))+(0.990275*LOG10(D2))))</f>
        <v>#NUM!</v>
      </c>
      <c r="AN12" s="233" t="s">
        <v>697</v>
      </c>
      <c r="AO12" s="233" t="s">
        <v>697</v>
      </c>
      <c r="AP12" s="220" t="e">
        <f>POWER(10,(-4.37054+(1.72489*LOG10(C2))+(1.19245*LOG10(D2))))</f>
        <v>#NUM!</v>
      </c>
      <c r="AQ12" s="233" t="s">
        <v>697</v>
      </c>
      <c r="AR12" s="233" t="s">
        <v>697</v>
      </c>
      <c r="AS12" s="233" t="s">
        <v>697</v>
      </c>
      <c r="AT12" s="233" t="s">
        <v>697</v>
      </c>
      <c r="AU12" s="233" t="e">
        <f>POWER(10,(-4.279068+(1.8984*LOG10(C2))+(0.996793*LOG10(D2))))</f>
        <v>#NUM!</v>
      </c>
      <c r="AV12" s="233" t="e">
        <f>POWER(10,(-4.279068+(1.8984*LOG10(C2))+(0.996793*LOG10(D2))))</f>
        <v>#NUM!</v>
      </c>
      <c r="AW12" s="233" t="e">
        <f>POWER(10,(-4.279068+(1.8984*LOG10(C2))+(0.996793*LOG10(D2))))</f>
        <v>#NUM!</v>
      </c>
      <c r="AX12" s="233" t="e">
        <f>POWER(10,(-4.279068+(1.8984*LOG10(C2))+(0.996793*LOG10(D2))))</f>
        <v>#NUM!</v>
      </c>
      <c r="AY12" s="233" t="s">
        <v>697</v>
      </c>
      <c r="AZ12" s="233" t="s">
        <v>697</v>
      </c>
      <c r="BA12" s="220" t="e">
        <f>POWER(10,(-4.379777+(1.78394*LOG10(C2))+(1.14628*LOG10(D2))))</f>
        <v>#NUM!</v>
      </c>
      <c r="BB12" s="220" t="e">
        <f>POWER(10,(-4.379777+(1.78394*LOG10(C2))+(1.14628*LOG10(D2))))</f>
        <v>#NUM!</v>
      </c>
      <c r="BC12" s="233" t="e">
        <f>POWER(10,(-4.379777+(1.78394*LOG10(C2))+(1.14628*LOG10(D2))))</f>
        <v>#NUM!</v>
      </c>
      <c r="BD12" s="233" t="e">
        <f>POWER(10,(-4.379777+(1.78394*LOG10(C2))+(1.14628*LOG10(D2))))</f>
        <v>#NUM!</v>
      </c>
      <c r="BE12" s="233" t="e">
        <f>POWER(10,(-4.379777+(1.78394*LOG10(C2))+(1.14628*LOG10(D2))))</f>
        <v>#NUM!</v>
      </c>
      <c r="BF12" s="233" t="e">
        <f>POWER(10,(-4.379777+(1.78394*LOG10(C2))+(1.14628*LOG10(D2))))</f>
        <v>#NUM!</v>
      </c>
      <c r="BG12" s="233" t="e">
        <f>POWER(10,(-4.379777+(1.78394*LOG10(C2))+(1.14628*LOG10(D2))))</f>
        <v>#NUM!</v>
      </c>
      <c r="BH12" s="233" t="e">
        <f>POWER(10,(-4.379777+(1.78394*LOG10(C2))+(1.14628*LOG10(D2))))</f>
        <v>#NUM!</v>
      </c>
      <c r="BI12" s="233" t="e">
        <f>POWER(10,(-4.379777+(1.78394*LOG10(C2))+(1.14628*LOG10(D2))))</f>
        <v>#NUM!</v>
      </c>
      <c r="BJ12" s="233" t="e">
        <f>POWER(10,(-4.379777+(1.78394*LOG10(C2))+(1.14628*LOG10(D2))))</f>
        <v>#NUM!</v>
      </c>
      <c r="BK12" s="233" t="e">
        <f>POWER(10,(-4.379777+(1.78394*LOG10(C2))+(1.14628*LOG10(D2))))</f>
        <v>#NUM!</v>
      </c>
      <c r="BL12" s="220" t="e">
        <f>POWER(10,(-4.379777+(1.78394*LOG10(C2))+(1.14628*LOG10(D2))))</f>
        <v>#NUM!</v>
      </c>
      <c r="BM12" s="233" t="e">
        <f>POWER(10,(-4.431705+(1.89057*LOG10(C2))+(1.09077*LOG10(D2))))</f>
        <v>#NUM!</v>
      </c>
      <c r="BN12" s="233" t="s">
        <v>697</v>
      </c>
      <c r="BO12" s="234" t="s">
        <v>649</v>
      </c>
    </row>
    <row r="13" spans="1:67" ht="13.5" customHeight="1" thickBot="1">
      <c r="A13" s="502">
        <v>1</v>
      </c>
      <c r="B13" s="505">
        <f>'Plot (1)'!W23</f>
        <v>0</v>
      </c>
      <c r="C13" s="273">
        <f>'Plot (1)'!X23</f>
        <v>0</v>
      </c>
      <c r="D13" s="273">
        <f>'Plot (1)'!Y23</f>
        <v>0</v>
      </c>
      <c r="E13" s="273" t="b">
        <f t="shared" si="1"/>
        <v>0</v>
      </c>
      <c r="F13" s="511"/>
      <c r="G13" s="506" t="str">
        <f t="shared" si="2"/>
        <v>Not Measured</v>
      </c>
      <c r="I13" s="94"/>
      <c r="J13" s="260" t="s">
        <v>582</v>
      </c>
      <c r="K13" s="261">
        <f>K12/10</f>
        <v>0</v>
      </c>
      <c r="L13" s="240" t="s">
        <v>701</v>
      </c>
      <c r="M13" s="230"/>
      <c r="O13" s="243" t="s">
        <v>381</v>
      </c>
      <c r="P13" s="247" t="s">
        <v>664</v>
      </c>
      <c r="Q13" s="225"/>
      <c r="R13" s="254" t="s">
        <v>95</v>
      </c>
      <c r="S13" s="254" t="s">
        <v>633</v>
      </c>
      <c r="T13" s="222"/>
      <c r="U13" s="238" t="s">
        <v>638</v>
      </c>
      <c r="V13" s="221" t="e">
        <f>POWER(10,(-4.586123+(1.77859*LOG10(C2))+(1.25076*LOG10(D2))))</f>
        <v>#NUM!</v>
      </c>
      <c r="W13" s="221" t="e">
        <f>POWER(10,(-4.586123+(1.77859*LOG10(C2))+(1.25076*LOG10(D2))))</f>
        <v>#NUM!</v>
      </c>
      <c r="X13" s="221" t="e">
        <f>POWER(10,(-4.586123+(1.77859*LOG10(C2))+(1.25076*LOG10(D2))))</f>
        <v>#NUM!</v>
      </c>
      <c r="Y13" s="221" t="e">
        <f>POWER(10,(-4.538904+(1.83441*LOG10(C2))+(1.20897*LOG10(D2))))</f>
        <v>#NUM!</v>
      </c>
      <c r="Z13" s="221" t="e">
        <f>POWER(10,(-4.350792+(1.69809*LOG10(C2))+(1.2312*LOG10(D2))))</f>
        <v>#NUM!</v>
      </c>
      <c r="AA13" s="221" t="e">
        <f>POWER(10,(-4.350792+(1.69809*LOG10(C2))+(1.2312*LOG10(D2))))</f>
        <v>#NUM!</v>
      </c>
      <c r="AB13" s="221" t="e">
        <f>POWER(10,(-4.350792+(1.69809*LOG10(C2))+(1.2312*LOG10(D2))))</f>
        <v>#NUM!</v>
      </c>
      <c r="AC13" s="221" t="e">
        <f>POWER(10,(-4.350792+(1.69809*LOG10(C2))+(1.2312*LOG10(D2))))</f>
        <v>#NUM!</v>
      </c>
      <c r="AD13" s="221" t="e">
        <f>POWER(10,(-4.350792+(1.69809*LOG10(C2))+(1.2312*LOG10(D2))))</f>
        <v>#NUM!</v>
      </c>
      <c r="AE13" s="236" t="s">
        <v>697</v>
      </c>
      <c r="AF13" s="236" t="s">
        <v>697</v>
      </c>
      <c r="AG13" s="236" t="e">
        <f>POWER(10,(-4.700665+(1.91203*LOG10(C2))+(1.24616*LOG10(D2))))</f>
        <v>#NUM!</v>
      </c>
      <c r="AH13" s="236" t="e">
        <f>POWER(10,(-4.700665+(1.91203*LOG10(C2))+(1.24616*LOG10(D2))))</f>
        <v>#NUM!</v>
      </c>
      <c r="AI13" s="236" t="s">
        <v>697</v>
      </c>
      <c r="AJ13" s="236" t="s">
        <v>697</v>
      </c>
      <c r="AK13" s="236" t="s">
        <v>697</v>
      </c>
      <c r="AL13" s="236" t="s">
        <v>697</v>
      </c>
      <c r="AM13" s="236" t="s">
        <v>697</v>
      </c>
      <c r="AN13" s="236" t="s">
        <v>697</v>
      </c>
      <c r="AO13" s="236" t="s">
        <v>697</v>
      </c>
      <c r="AP13" s="236" t="e">
        <f>POWER(10,(-4.37054+(1.72489*LOG10(C2))+(1.19245*LOG10(D2))))</f>
        <v>#NUM!</v>
      </c>
      <c r="AQ13" s="236" t="s">
        <v>697</v>
      </c>
      <c r="AR13" s="236" t="s">
        <v>697</v>
      </c>
      <c r="AS13" s="236" t="s">
        <v>697</v>
      </c>
      <c r="AT13" s="236" t="s">
        <v>697</v>
      </c>
      <c r="AU13" s="236" t="e">
        <f>POWER(10,(-4.279068+(1.8984*LOG10(C2))+(0.996793*LOG10(D2))))</f>
        <v>#NUM!</v>
      </c>
      <c r="AV13" s="236" t="e">
        <f>POWER(10,(-4.279068+(1.8984*LOG10(C2))+(0.996793*LOG10(D2))))</f>
        <v>#NUM!</v>
      </c>
      <c r="AW13" s="236" t="e">
        <f>POWER(10,(-4.279068+(1.8984*LOG10(C2))+(0.996793*LOG10(D2))))</f>
        <v>#NUM!</v>
      </c>
      <c r="AX13" s="236" t="e">
        <f>POWER(10,(-4.279068+(1.8984*LOG10(C2))+(0.996793*LOG10(D2))))</f>
        <v>#NUM!</v>
      </c>
      <c r="AY13" s="236" t="s">
        <v>697</v>
      </c>
      <c r="AZ13" s="236" t="s">
        <v>697</v>
      </c>
      <c r="BA13" s="221" t="e">
        <f>POWER(10,(-4.379777+(1.78394*LOG10(C2))+(1.14628*LOG10(D2))))</f>
        <v>#NUM!</v>
      </c>
      <c r="BB13" s="221" t="e">
        <f>POWER(10,(-4.379777+(1.78394*LOG10(C2))+(1.14628*LOG10(D2))))</f>
        <v>#NUM!</v>
      </c>
      <c r="BC13" s="236" t="e">
        <f>POWER(10,(-4.379777+(1.78394*LOG10(C2))+(1.14628*LOG10(D2))))</f>
        <v>#NUM!</v>
      </c>
      <c r="BD13" s="236" t="e">
        <f>POWER(10,(-4.379777+(1.78394*LOG10(C2))+(1.14628*LOG10(D2))))</f>
        <v>#NUM!</v>
      </c>
      <c r="BE13" s="236" t="e">
        <f>POWER(10,(-4.379777+(1.78394*LOG10(C2))+(1.14628*LOG10(D2))))</f>
        <v>#NUM!</v>
      </c>
      <c r="BF13" s="236" t="e">
        <f>POWER(10,(-4.379777+(1.78394*LOG10(C2))+(1.14628*LOG10(D2))))</f>
        <v>#NUM!</v>
      </c>
      <c r="BG13" s="236" t="e">
        <f>POWER(10,(-4.379777+(1.78394*LOG10(C2))+(1.14628*LOG10(D2))))</f>
        <v>#NUM!</v>
      </c>
      <c r="BH13" s="236" t="e">
        <f>POWER(10,(-4.379777+(1.78394*LOG10(C2))+(1.14628*LOG10(D2))))</f>
        <v>#NUM!</v>
      </c>
      <c r="BI13" s="236" t="e">
        <f>POWER(10,(-4.379777+(1.78394*LOG10(C2))+(1.14628*LOG10(D2))))</f>
        <v>#NUM!</v>
      </c>
      <c r="BJ13" s="236" t="e">
        <f>POWER(10,(-4.379777+(1.78394*LOG10(C2))+(1.14628*LOG10(D2))))</f>
        <v>#NUM!</v>
      </c>
      <c r="BK13" s="236" t="e">
        <f>POWER(10,(-4.379777+(1.78394*LOG10(C2))+(1.14628*LOG10(D2))))</f>
        <v>#NUM!</v>
      </c>
      <c r="BL13" s="236" t="e">
        <f>POWER(10,(-4.379777+(1.78394*LOG10(C2))+(1.14628*LOG10(D2))))</f>
        <v>#NUM!</v>
      </c>
      <c r="BM13" s="236" t="s">
        <v>697</v>
      </c>
      <c r="BN13" s="236" t="s">
        <v>697</v>
      </c>
      <c r="BO13" s="235" t="s">
        <v>650</v>
      </c>
    </row>
    <row r="14" spans="1:67">
      <c r="A14" s="502">
        <v>1</v>
      </c>
      <c r="B14" s="505">
        <f>'Plot (1)'!W24</f>
        <v>0</v>
      </c>
      <c r="C14" s="273">
        <f>'Plot (1)'!X24</f>
        <v>0</v>
      </c>
      <c r="D14" s="273">
        <f>'Plot (1)'!Y24</f>
        <v>0</v>
      </c>
      <c r="E14" s="273" t="b">
        <f t="shared" si="1"/>
        <v>0</v>
      </c>
      <c r="F14" s="511"/>
      <c r="G14" s="506" t="str">
        <f t="shared" si="2"/>
        <v>Not Measured</v>
      </c>
      <c r="I14" s="94"/>
      <c r="J14" s="262"/>
      <c r="K14" s="262"/>
      <c r="L14" s="94"/>
      <c r="M14" s="92"/>
      <c r="O14" s="243" t="s">
        <v>384</v>
      </c>
      <c r="P14" s="247" t="s">
        <v>665</v>
      </c>
      <c r="Q14" s="225"/>
      <c r="R14" s="254" t="s">
        <v>84</v>
      </c>
      <c r="S14" s="254" t="s">
        <v>627</v>
      </c>
      <c r="T14" s="223"/>
    </row>
    <row r="15" spans="1:67">
      <c r="A15" s="502">
        <v>1</v>
      </c>
      <c r="B15" s="505">
        <f>'Plot (1)'!W25</f>
        <v>0</v>
      </c>
      <c r="C15" s="273">
        <f>'Plot (1)'!X25</f>
        <v>0</v>
      </c>
      <c r="D15" s="273">
        <f>'Plot (1)'!Y25</f>
        <v>0</v>
      </c>
      <c r="E15" s="273" t="b">
        <f t="shared" si="1"/>
        <v>0</v>
      </c>
      <c r="F15" s="511"/>
      <c r="G15" s="506" t="str">
        <f t="shared" si="2"/>
        <v>Not Measured</v>
      </c>
      <c r="I15" s="94"/>
      <c r="J15" s="262"/>
      <c r="K15" s="262"/>
      <c r="L15" s="94"/>
      <c r="M15" s="92"/>
      <c r="N15" s="93"/>
      <c r="O15" s="243" t="s">
        <v>391</v>
      </c>
      <c r="P15" s="247" t="s">
        <v>666</v>
      </c>
      <c r="Q15" s="225"/>
      <c r="R15" s="254" t="s">
        <v>77</v>
      </c>
      <c r="S15" s="254" t="s">
        <v>630</v>
      </c>
      <c r="T15" s="223"/>
    </row>
    <row r="16" spans="1:67">
      <c r="A16" s="502">
        <v>1</v>
      </c>
      <c r="B16" s="505">
        <f>'Plot (1)'!W26</f>
        <v>0</v>
      </c>
      <c r="C16" s="273">
        <f>'Plot (1)'!X26</f>
        <v>0</v>
      </c>
      <c r="D16" s="273">
        <f>'Plot (1)'!Y26</f>
        <v>0</v>
      </c>
      <c r="E16" s="273" t="b">
        <f t="shared" si="1"/>
        <v>0</v>
      </c>
      <c r="F16" s="511"/>
      <c r="G16" s="506" t="str">
        <f t="shared" si="2"/>
        <v>Not Measured</v>
      </c>
      <c r="I16" s="94"/>
      <c r="J16" s="228" t="s">
        <v>586</v>
      </c>
      <c r="K16" s="262"/>
      <c r="L16" s="94"/>
      <c r="M16" s="92"/>
      <c r="O16" s="243" t="s">
        <v>392</v>
      </c>
      <c r="P16" s="247" t="s">
        <v>667</v>
      </c>
      <c r="Q16" s="226"/>
      <c r="R16" s="254" t="s">
        <v>85</v>
      </c>
      <c r="S16" s="254" t="s">
        <v>635</v>
      </c>
      <c r="T16" s="101"/>
    </row>
    <row r="17" spans="1:66">
      <c r="A17" s="502">
        <v>1</v>
      </c>
      <c r="B17" s="505">
        <f>'Plot (1)'!W27</f>
        <v>0</v>
      </c>
      <c r="C17" s="273">
        <f>'Plot (1)'!X27</f>
        <v>0</v>
      </c>
      <c r="D17" s="273">
        <f>'Plot (1)'!Y27</f>
        <v>0</v>
      </c>
      <c r="E17" s="273" t="b">
        <f t="shared" si="1"/>
        <v>0</v>
      </c>
      <c r="F17" s="511"/>
      <c r="G17" s="506" t="str">
        <f t="shared" si="2"/>
        <v>Not Measured</v>
      </c>
      <c r="I17" s="94"/>
      <c r="J17" s="227" t="s">
        <v>587</v>
      </c>
      <c r="K17" s="262"/>
      <c r="L17" s="227"/>
      <c r="M17" s="138"/>
      <c r="O17" s="243" t="s">
        <v>393</v>
      </c>
      <c r="P17" s="247" t="s">
        <v>668</v>
      </c>
      <c r="Q17" s="225"/>
      <c r="R17" s="254" t="s">
        <v>75</v>
      </c>
      <c r="S17" s="254" t="s">
        <v>627</v>
      </c>
      <c r="T17" s="223"/>
    </row>
    <row r="18" spans="1:66">
      <c r="A18" s="502">
        <v>1</v>
      </c>
      <c r="B18" s="505">
        <f>'Plot (1)'!W28</f>
        <v>0</v>
      </c>
      <c r="C18" s="273">
        <f>'Plot (1)'!X28</f>
        <v>0</v>
      </c>
      <c r="D18" s="273">
        <f>'Plot (1)'!Y28</f>
        <v>0</v>
      </c>
      <c r="E18" s="273" t="b">
        <f t="shared" si="1"/>
        <v>0</v>
      </c>
      <c r="F18" s="511"/>
      <c r="G18" s="506" t="str">
        <f t="shared" si="2"/>
        <v>Not Measured</v>
      </c>
      <c r="I18" s="94"/>
      <c r="J18" s="94"/>
      <c r="K18" s="262"/>
      <c r="L18" s="227"/>
      <c r="M18" s="138"/>
      <c r="O18" s="243" t="s">
        <v>396</v>
      </c>
      <c r="P18" s="247" t="s">
        <v>669</v>
      </c>
      <c r="Q18" s="225"/>
      <c r="R18" s="254" t="s">
        <v>86</v>
      </c>
      <c r="S18" s="254" t="s">
        <v>634</v>
      </c>
      <c r="T18" s="223"/>
    </row>
    <row r="19" spans="1:66">
      <c r="A19" s="502">
        <v>1</v>
      </c>
      <c r="B19" s="505">
        <f>'Plot (1)'!W29</f>
        <v>0</v>
      </c>
      <c r="C19" s="273">
        <f>'Plot (1)'!X29</f>
        <v>0</v>
      </c>
      <c r="D19" s="273">
        <f>'Plot (1)'!Y29</f>
        <v>0</v>
      </c>
      <c r="E19" s="273" t="b">
        <f t="shared" si="1"/>
        <v>0</v>
      </c>
      <c r="F19" s="511"/>
      <c r="G19" s="506" t="str">
        <f t="shared" si="2"/>
        <v>Not Measured</v>
      </c>
      <c r="I19" s="263"/>
      <c r="J19" s="94" t="s">
        <v>708</v>
      </c>
      <c r="K19" s="262"/>
      <c r="L19" s="94"/>
      <c r="M19" s="92"/>
      <c r="O19" s="243" t="s">
        <v>397</v>
      </c>
      <c r="P19" s="247" t="s">
        <v>670</v>
      </c>
      <c r="Q19" s="225"/>
      <c r="R19" s="254" t="s">
        <v>76</v>
      </c>
      <c r="S19" s="254" t="s">
        <v>627</v>
      </c>
      <c r="T19" s="223"/>
    </row>
    <row r="20" spans="1:66">
      <c r="A20" s="502">
        <v>1</v>
      </c>
      <c r="B20" s="505">
        <f>'Plot (1)'!W30</f>
        <v>0</v>
      </c>
      <c r="C20" s="273">
        <f>'Plot (1)'!X30</f>
        <v>0</v>
      </c>
      <c r="D20" s="273">
        <f>'Plot (1)'!Y30</f>
        <v>0</v>
      </c>
      <c r="E20" s="273" t="b">
        <f t="shared" si="1"/>
        <v>0</v>
      </c>
      <c r="F20" s="511"/>
      <c r="G20" s="506" t="str">
        <f t="shared" si="2"/>
        <v>Not Measured</v>
      </c>
      <c r="I20" s="94"/>
      <c r="J20" s="94"/>
      <c r="K20" s="262"/>
      <c r="L20" s="94"/>
      <c r="M20" s="92"/>
      <c r="O20" s="243" t="s">
        <v>405</v>
      </c>
      <c r="P20" s="247" t="s">
        <v>671</v>
      </c>
      <c r="Q20" s="225"/>
      <c r="R20" s="254" t="s">
        <v>72</v>
      </c>
      <c r="S20" s="254" t="s">
        <v>630</v>
      </c>
      <c r="T20" s="223"/>
    </row>
    <row r="21" spans="1:66">
      <c r="A21" s="501">
        <v>1</v>
      </c>
      <c r="B21" s="505">
        <f>'Plot (1)'!W31</f>
        <v>0</v>
      </c>
      <c r="C21" s="273">
        <f>'Plot (1)'!X31</f>
        <v>0</v>
      </c>
      <c r="D21" s="273">
        <f>'Plot (1)'!Y31</f>
        <v>0</v>
      </c>
      <c r="E21" s="273" t="b">
        <f t="shared" si="1"/>
        <v>0</v>
      </c>
      <c r="F21" s="511"/>
      <c r="G21" s="506" t="str">
        <f t="shared" si="2"/>
        <v>Not Measured</v>
      </c>
      <c r="I21" s="94"/>
      <c r="J21" s="94"/>
      <c r="K21" s="262"/>
      <c r="L21" s="94"/>
      <c r="M21" s="92"/>
      <c r="O21" s="243" t="s">
        <v>407</v>
      </c>
      <c r="P21" s="247" t="s">
        <v>672</v>
      </c>
      <c r="Q21" s="225"/>
      <c r="R21" s="254" t="s">
        <v>87</v>
      </c>
      <c r="S21" s="254" t="s">
        <v>638</v>
      </c>
      <c r="T21" s="223"/>
    </row>
    <row r="22" spans="1:66">
      <c r="A22" s="502">
        <v>1</v>
      </c>
      <c r="B22" s="505">
        <f>'Plot (1)'!W32</f>
        <v>0</v>
      </c>
      <c r="C22" s="273">
        <f>'Plot (1)'!X32</f>
        <v>0</v>
      </c>
      <c r="D22" s="273">
        <f>'Plot (1)'!Y32</f>
        <v>0</v>
      </c>
      <c r="E22" s="273" t="b">
        <f t="shared" si="1"/>
        <v>0</v>
      </c>
      <c r="F22" s="511"/>
      <c r="G22" s="506" t="str">
        <f t="shared" si="2"/>
        <v>Not Measured</v>
      </c>
      <c r="I22" s="94"/>
      <c r="J22" s="94" t="s">
        <v>704</v>
      </c>
      <c r="K22" s="262"/>
      <c r="L22" s="94"/>
      <c r="M22" s="92"/>
      <c r="N22" s="93"/>
      <c r="O22" s="243" t="s">
        <v>408</v>
      </c>
      <c r="P22" s="247" t="s">
        <v>673</v>
      </c>
      <c r="Q22" s="225"/>
      <c r="R22" s="254" t="s">
        <v>68</v>
      </c>
      <c r="S22" s="254" t="s">
        <v>635</v>
      </c>
      <c r="T22" s="223"/>
    </row>
    <row r="23" spans="1:66">
      <c r="A23" s="502">
        <v>1</v>
      </c>
      <c r="B23" s="505">
        <f>'Plot (1)'!W33</f>
        <v>0</v>
      </c>
      <c r="C23" s="273">
        <f>'Plot (1)'!X33</f>
        <v>0</v>
      </c>
      <c r="D23" s="273">
        <f>'Plot (1)'!Y33</f>
        <v>0</v>
      </c>
      <c r="E23" s="273" t="b">
        <f t="shared" si="1"/>
        <v>0</v>
      </c>
      <c r="F23" s="511"/>
      <c r="G23" s="506" t="str">
        <f t="shared" si="2"/>
        <v>Not Measured</v>
      </c>
      <c r="I23" s="94"/>
      <c r="J23" s="94" t="s">
        <v>705</v>
      </c>
      <c r="K23" s="262"/>
      <c r="L23" s="94"/>
      <c r="M23" s="92"/>
      <c r="O23" s="243" t="s">
        <v>409</v>
      </c>
      <c r="P23" s="247" t="s">
        <v>674</v>
      </c>
      <c r="Q23" s="225"/>
      <c r="R23" s="254" t="s">
        <v>81</v>
      </c>
      <c r="S23" s="254" t="s">
        <v>627</v>
      </c>
      <c r="T23" s="223"/>
    </row>
    <row r="24" spans="1:66">
      <c r="A24" s="502">
        <v>1</v>
      </c>
      <c r="B24" s="505">
        <f>'Plot (1)'!W34</f>
        <v>0</v>
      </c>
      <c r="C24" s="273">
        <f>'Plot (1)'!X34</f>
        <v>0</v>
      </c>
      <c r="D24" s="273">
        <f>'Plot (1)'!Y34</f>
        <v>0</v>
      </c>
      <c r="E24" s="273" t="b">
        <f t="shared" si="1"/>
        <v>0</v>
      </c>
      <c r="F24" s="511"/>
      <c r="G24" s="506" t="str">
        <f t="shared" si="2"/>
        <v>Not Measured</v>
      </c>
      <c r="I24" s="94"/>
      <c r="J24" s="94" t="s">
        <v>706</v>
      </c>
      <c r="K24" s="262"/>
      <c r="L24" s="94"/>
      <c r="M24" s="92"/>
      <c r="O24" s="243" t="s">
        <v>410</v>
      </c>
      <c r="P24" s="247" t="s">
        <v>675</v>
      </c>
      <c r="Q24" s="225"/>
      <c r="R24" s="254" t="s">
        <v>71</v>
      </c>
      <c r="S24" s="254" t="s">
        <v>634</v>
      </c>
      <c r="T24" s="223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1"/>
      <c r="AM24" s="231"/>
      <c r="AN24" s="231"/>
      <c r="AO24" s="231"/>
      <c r="AP24" s="231"/>
      <c r="AQ24" s="231"/>
      <c r="AR24" s="231"/>
      <c r="AS24" s="231"/>
      <c r="AT24" s="231"/>
      <c r="AU24" s="231"/>
      <c r="AV24" s="231"/>
      <c r="AW24" s="231"/>
      <c r="AX24" s="231"/>
      <c r="AY24" s="231"/>
      <c r="AZ24" s="231"/>
      <c r="BA24" s="231"/>
      <c r="BB24" s="231"/>
      <c r="BC24" s="231"/>
      <c r="BD24" s="231"/>
      <c r="BE24" s="231"/>
      <c r="BF24" s="231"/>
      <c r="BG24" s="231"/>
      <c r="BH24" s="231"/>
      <c r="BI24" s="231"/>
      <c r="BJ24" s="231"/>
      <c r="BK24" s="231"/>
      <c r="BL24" s="231"/>
      <c r="BM24" s="231"/>
      <c r="BN24" s="231"/>
    </row>
    <row r="25" spans="1:66">
      <c r="A25" s="502">
        <v>1</v>
      </c>
      <c r="B25" s="505">
        <f>'Plot (1)'!W35</f>
        <v>0</v>
      </c>
      <c r="C25" s="273">
        <f>'Plot (1)'!X35</f>
        <v>0</v>
      </c>
      <c r="D25" s="273">
        <f>'Plot (1)'!Y35</f>
        <v>0</v>
      </c>
      <c r="E25" s="273" t="b">
        <f t="shared" si="1"/>
        <v>0</v>
      </c>
      <c r="F25" s="511"/>
      <c r="G25" s="506" t="str">
        <f t="shared" si="2"/>
        <v>Not Measured</v>
      </c>
      <c r="I25" s="94"/>
      <c r="J25" s="94"/>
      <c r="K25" s="262"/>
      <c r="L25" s="94"/>
      <c r="M25" s="92"/>
      <c r="O25" s="243" t="s">
        <v>427</v>
      </c>
      <c r="P25" s="247" t="s">
        <v>676</v>
      </c>
      <c r="Q25" s="225"/>
      <c r="R25" s="254" t="s">
        <v>70</v>
      </c>
      <c r="S25" s="254" t="s">
        <v>632</v>
      </c>
      <c r="T25" s="223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31"/>
      <c r="AT25" s="231"/>
      <c r="AU25" s="231"/>
      <c r="AV25" s="231"/>
      <c r="AW25" s="231"/>
      <c r="AX25" s="231"/>
      <c r="AY25" s="231"/>
      <c r="AZ25" s="231"/>
      <c r="BA25" s="231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1"/>
      <c r="BM25" s="231"/>
      <c r="BN25" s="231"/>
    </row>
    <row r="26" spans="1:66">
      <c r="A26" s="502">
        <v>1</v>
      </c>
      <c r="B26" s="505">
        <f>'Plot (1)'!W36</f>
        <v>0</v>
      </c>
      <c r="C26" s="273">
        <f>'Plot (1)'!X36</f>
        <v>0</v>
      </c>
      <c r="D26" s="273">
        <f>'Plot (1)'!Y36</f>
        <v>0</v>
      </c>
      <c r="E26" s="273" t="b">
        <f t="shared" si="1"/>
        <v>0</v>
      </c>
      <c r="F26" s="511"/>
      <c r="G26" s="506" t="str">
        <f t="shared" si="2"/>
        <v>Not Measured</v>
      </c>
      <c r="I26" s="94"/>
      <c r="J26" s="94"/>
      <c r="K26" s="262"/>
      <c r="L26" s="94"/>
      <c r="M26" s="92"/>
      <c r="O26" s="243" t="s">
        <v>428</v>
      </c>
      <c r="P26" s="247" t="s">
        <v>677</v>
      </c>
      <c r="Q26" s="225"/>
      <c r="R26" s="254" t="s">
        <v>63</v>
      </c>
      <c r="S26" s="254" t="s">
        <v>628</v>
      </c>
      <c r="T26" s="223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1"/>
      <c r="AZ26" s="231"/>
      <c r="BA26" s="231"/>
      <c r="BB26" s="231"/>
      <c r="BC26" s="231"/>
      <c r="BD26" s="231"/>
      <c r="BE26" s="231"/>
      <c r="BF26" s="231"/>
      <c r="BG26" s="231"/>
      <c r="BH26" s="231"/>
      <c r="BI26" s="231"/>
      <c r="BJ26" s="231"/>
      <c r="BK26" s="231"/>
      <c r="BL26" s="231"/>
      <c r="BM26" s="231"/>
      <c r="BN26" s="231"/>
    </row>
    <row r="27" spans="1:66">
      <c r="A27" s="502">
        <v>1</v>
      </c>
      <c r="B27" s="505">
        <f>'Plot (1)'!W37</f>
        <v>0</v>
      </c>
      <c r="C27" s="273">
        <f>'Plot (1)'!X37</f>
        <v>0</v>
      </c>
      <c r="D27" s="273">
        <f>'Plot (1)'!Y37</f>
        <v>0</v>
      </c>
      <c r="E27" s="273" t="b">
        <f t="shared" si="1"/>
        <v>0</v>
      </c>
      <c r="F27" s="511"/>
      <c r="G27" s="506" t="str">
        <f t="shared" si="2"/>
        <v>Not Measured</v>
      </c>
      <c r="I27" s="94"/>
      <c r="J27" s="94"/>
      <c r="K27" s="262"/>
      <c r="L27" s="94"/>
      <c r="M27" s="92"/>
      <c r="O27" s="243" t="s">
        <v>429</v>
      </c>
      <c r="P27" s="247" t="s">
        <v>678</v>
      </c>
      <c r="Q27" s="225"/>
      <c r="R27" s="254" t="s">
        <v>80</v>
      </c>
      <c r="S27" s="254" t="s">
        <v>628</v>
      </c>
      <c r="T27" s="223"/>
      <c r="W27" s="446"/>
    </row>
    <row r="28" spans="1:66">
      <c r="A28" s="502">
        <v>1</v>
      </c>
      <c r="B28" s="505">
        <f>'Plot (1)'!W38</f>
        <v>0</v>
      </c>
      <c r="C28" s="273">
        <f>'Plot (1)'!X38</f>
        <v>0</v>
      </c>
      <c r="D28" s="273">
        <f>'Plot (1)'!Y38</f>
        <v>0</v>
      </c>
      <c r="E28" s="273" t="b">
        <f t="shared" si="1"/>
        <v>0</v>
      </c>
      <c r="F28" s="511"/>
      <c r="G28" s="506" t="str">
        <f t="shared" si="2"/>
        <v>Not Measured</v>
      </c>
      <c r="I28" s="94"/>
      <c r="J28" s="94"/>
      <c r="K28" s="262"/>
      <c r="L28" s="94"/>
      <c r="M28" s="92"/>
      <c r="O28" s="243" t="s">
        <v>64</v>
      </c>
      <c r="P28" s="247" t="s">
        <v>679</v>
      </c>
      <c r="Q28" s="225"/>
      <c r="R28" s="254" t="s">
        <v>82</v>
      </c>
      <c r="S28" s="254" t="s">
        <v>629</v>
      </c>
      <c r="T28" s="223"/>
    </row>
    <row r="29" spans="1:66">
      <c r="A29" s="502">
        <v>1</v>
      </c>
      <c r="B29" s="505">
        <f>'Plot (1)'!W39</f>
        <v>0</v>
      </c>
      <c r="C29" s="273">
        <f>'Plot (1)'!X39</f>
        <v>0</v>
      </c>
      <c r="D29" s="273">
        <f>'Plot (1)'!Y39</f>
        <v>0</v>
      </c>
      <c r="E29" s="273" t="b">
        <f t="shared" si="1"/>
        <v>0</v>
      </c>
      <c r="F29" s="511"/>
      <c r="G29" s="506" t="str">
        <f t="shared" si="2"/>
        <v>Not Measured</v>
      </c>
      <c r="I29" s="94"/>
      <c r="J29" s="94"/>
      <c r="K29" s="262"/>
      <c r="L29" s="94"/>
      <c r="M29" s="92"/>
      <c r="N29" s="93"/>
      <c r="O29" s="243" t="s">
        <v>430</v>
      </c>
      <c r="P29" s="247" t="s">
        <v>680</v>
      </c>
      <c r="Q29" s="225"/>
      <c r="R29" s="254" t="s">
        <v>88</v>
      </c>
      <c r="S29" s="254" t="s">
        <v>636</v>
      </c>
      <c r="T29" s="223"/>
    </row>
    <row r="30" spans="1:66" ht="13.5" thickBot="1">
      <c r="A30" s="514">
        <v>1</v>
      </c>
      <c r="B30" s="507">
        <f>'Plot (1)'!W40</f>
        <v>0</v>
      </c>
      <c r="C30" s="139">
        <f>'Plot (1)'!X40</f>
        <v>0</v>
      </c>
      <c r="D30" s="139">
        <f>'Plot (1)'!Y40</f>
        <v>0</v>
      </c>
      <c r="E30" s="139" t="b">
        <f t="shared" si="1"/>
        <v>0</v>
      </c>
      <c r="F30" s="512"/>
      <c r="G30" s="508" t="str">
        <f t="shared" si="2"/>
        <v>Not Measured</v>
      </c>
      <c r="I30" s="94"/>
      <c r="J30" s="94"/>
      <c r="K30" s="262"/>
      <c r="L30" s="94"/>
      <c r="M30" s="92"/>
      <c r="O30" s="243" t="s">
        <v>431</v>
      </c>
      <c r="P30" s="247" t="s">
        <v>681</v>
      </c>
      <c r="Q30" s="225"/>
      <c r="R30" s="255" t="s">
        <v>69</v>
      </c>
      <c r="S30" s="255" t="s">
        <v>634</v>
      </c>
      <c r="T30" s="223"/>
    </row>
    <row r="31" spans="1:66">
      <c r="A31" s="131">
        <v>2</v>
      </c>
      <c r="B31" s="273">
        <f>'Plot (2)'!W12</f>
        <v>0</v>
      </c>
      <c r="C31" s="273">
        <f>'Plot (2)'!X12</f>
        <v>0</v>
      </c>
      <c r="D31" s="273">
        <f>'Plot (2)'!Y12</f>
        <v>0</v>
      </c>
      <c r="E31" s="273" t="b">
        <f>E15</f>
        <v>0</v>
      </c>
      <c r="F31" s="274"/>
      <c r="G31" s="420" t="str">
        <f t="shared" ref="G31:G50" si="3">IF(D31=0,"Not Measured",(IF((B31)=0,"No Species",IF((B31)="Pl",POWER(10,(-4.349054+(1.82276*LOG10(C31))+(1.10812*LOG10(D31)))),IF((B31)="Pli",POWER(10,(-4.349054+(1.82276*LOG10(C31))+(1.10812*LOG10(D31)))),IF((B31)="Cw",POWER(10,(-4.139118+(1.71677*LOG10(C31))+(1.04742*LOG10(D31)))),IF((B31)="Bl",POWER(10,(-4.266202+(1.78296*LOG10(C31))+(1.10382*LOG10(D31)))),IF((B31)="Fd",POWER(10,(-4.319071+(1.81382*LOG10(C31))+(1.04242*LOG10(D31)))),IF((B31)="Hw",POWER(10,(-4.41882+(1.86778*LOG10(C31))+(1.09989*LOG10(D31)))),IF((B31)="Sx",POWER(10,(-4.310416+(1.82284*LOG10(C31))+(1.05729*LOG10(D31)))),IF((B31)="Se",POWER(10,(-4.310416+(1.82284*LOG10(C31))+(1.05729*LOG10(D31)))),IF((B31)="Dr",POWER(10,(-4.431705+(1.89057*LOG10(C31))+(1.09077*LOG10(D31)))),IF((B31)="Pw",POWER(10,(-4.3005226+(1.8578*LOG10(C31))+(1.02225*LOG10(D31)))),IF((B31)="Yc",POWER(10,(-4.187127+(1.77736*LOG10(C31))+(1.03299*LOG10(D31)))),"Unknown Species"))))))))))))))</f>
        <v>Not Measured</v>
      </c>
      <c r="I31" s="94"/>
      <c r="J31" s="94"/>
      <c r="K31" s="262"/>
      <c r="L31" s="94"/>
      <c r="M31" s="92"/>
      <c r="O31" s="243" t="s">
        <v>435</v>
      </c>
      <c r="P31" s="247" t="s">
        <v>682</v>
      </c>
      <c r="Q31" s="97"/>
    </row>
    <row r="32" spans="1:66">
      <c r="A32" s="131">
        <v>2</v>
      </c>
      <c r="B32" s="273">
        <f>'Plot (2)'!W13</f>
        <v>0</v>
      </c>
      <c r="C32" s="273">
        <f>'Plot (2)'!X13</f>
        <v>0</v>
      </c>
      <c r="D32" s="273">
        <f>'Plot (2)'!Y13</f>
        <v>0</v>
      </c>
      <c r="E32" s="273" t="b">
        <f t="shared" ref="E32:E44" si="4">E31</f>
        <v>0</v>
      </c>
      <c r="F32" s="274"/>
      <c r="G32" s="420" t="str">
        <f t="shared" si="3"/>
        <v>Not Measured</v>
      </c>
      <c r="I32" s="94"/>
      <c r="J32" s="94"/>
      <c r="K32" s="262"/>
      <c r="L32" s="94"/>
      <c r="M32" s="92"/>
      <c r="O32" s="243" t="s">
        <v>438</v>
      </c>
      <c r="P32" s="247" t="s">
        <v>683</v>
      </c>
      <c r="Q32" s="97"/>
    </row>
    <row r="33" spans="1:17">
      <c r="A33" s="131">
        <v>2</v>
      </c>
      <c r="B33" s="273">
        <f>'Plot (2)'!W14</f>
        <v>0</v>
      </c>
      <c r="C33" s="273">
        <f>'Plot (2)'!X14</f>
        <v>0</v>
      </c>
      <c r="D33" s="273">
        <f>'Plot (2)'!Y14</f>
        <v>0</v>
      </c>
      <c r="E33" s="273" t="b">
        <f t="shared" si="4"/>
        <v>0</v>
      </c>
      <c r="F33" s="274"/>
      <c r="G33" s="420" t="str">
        <f t="shared" si="3"/>
        <v>Not Measured</v>
      </c>
      <c r="I33" s="94"/>
      <c r="J33" s="94"/>
      <c r="K33" s="262"/>
      <c r="L33" s="94"/>
      <c r="M33" s="92"/>
      <c r="O33" s="243" t="s">
        <v>443</v>
      </c>
      <c r="P33" s="247" t="s">
        <v>684</v>
      </c>
      <c r="Q33" s="97"/>
    </row>
    <row r="34" spans="1:17">
      <c r="A34" s="131">
        <v>2</v>
      </c>
      <c r="B34" s="273">
        <f>'Plot (2)'!W15</f>
        <v>0</v>
      </c>
      <c r="C34" s="273">
        <f>'Plot (2)'!X15</f>
        <v>0</v>
      </c>
      <c r="D34" s="273">
        <f>'Plot (2)'!Y15</f>
        <v>0</v>
      </c>
      <c r="E34" s="273" t="b">
        <f t="shared" si="4"/>
        <v>0</v>
      </c>
      <c r="F34" s="274"/>
      <c r="G34" s="420" t="str">
        <f t="shared" si="3"/>
        <v>Not Measured</v>
      </c>
      <c r="I34" s="94"/>
      <c r="J34" s="94"/>
      <c r="K34" s="262"/>
      <c r="L34" s="94"/>
      <c r="M34" s="92"/>
      <c r="O34" s="243" t="s">
        <v>444</v>
      </c>
      <c r="P34" s="247" t="s">
        <v>685</v>
      </c>
      <c r="Q34" s="97"/>
    </row>
    <row r="35" spans="1:17">
      <c r="A35" s="131">
        <v>2</v>
      </c>
      <c r="B35" s="273">
        <f>'Plot (2)'!W16</f>
        <v>0</v>
      </c>
      <c r="C35" s="273">
        <f>'Plot (2)'!X16</f>
        <v>0</v>
      </c>
      <c r="D35" s="273">
        <f>'Plot (2)'!Y16</f>
        <v>0</v>
      </c>
      <c r="E35" s="273" t="b">
        <f t="shared" si="4"/>
        <v>0</v>
      </c>
      <c r="F35" s="274"/>
      <c r="G35" s="420" t="str">
        <f t="shared" si="3"/>
        <v>Not Measured</v>
      </c>
      <c r="I35" s="94"/>
      <c r="J35" s="94"/>
      <c r="K35" s="262"/>
      <c r="L35" s="94"/>
      <c r="M35" s="92"/>
      <c r="O35" s="243" t="s">
        <v>445</v>
      </c>
      <c r="P35" s="247" t="s">
        <v>686</v>
      </c>
      <c r="Q35" s="97"/>
    </row>
    <row r="36" spans="1:17">
      <c r="A36" s="131">
        <v>2</v>
      </c>
      <c r="B36" s="273">
        <f>'Plot (2)'!W17</f>
        <v>0</v>
      </c>
      <c r="C36" s="273">
        <f>'Plot (2)'!X17</f>
        <v>0</v>
      </c>
      <c r="D36" s="273">
        <f>'Plot (2)'!Y17</f>
        <v>0</v>
      </c>
      <c r="E36" s="273" t="b">
        <f t="shared" si="4"/>
        <v>0</v>
      </c>
      <c r="F36" s="274"/>
      <c r="G36" s="420" t="str">
        <f t="shared" si="3"/>
        <v>Not Measured</v>
      </c>
      <c r="I36" s="94"/>
      <c r="J36" s="94"/>
      <c r="K36" s="262"/>
      <c r="L36" s="94"/>
      <c r="M36" s="92"/>
      <c r="N36" s="93"/>
      <c r="O36" s="243" t="s">
        <v>447</v>
      </c>
      <c r="P36" s="247" t="s">
        <v>687</v>
      </c>
      <c r="Q36" s="97"/>
    </row>
    <row r="37" spans="1:17">
      <c r="A37" s="131">
        <v>2</v>
      </c>
      <c r="B37" s="273">
        <f>'Plot (2)'!W18</f>
        <v>0</v>
      </c>
      <c r="C37" s="273">
        <f>'Plot (2)'!X18</f>
        <v>0</v>
      </c>
      <c r="D37" s="273">
        <f>'Plot (2)'!Y18</f>
        <v>0</v>
      </c>
      <c r="E37" s="273" t="b">
        <f t="shared" si="4"/>
        <v>0</v>
      </c>
      <c r="F37" s="274"/>
      <c r="G37" s="420" t="str">
        <f t="shared" si="3"/>
        <v>Not Measured</v>
      </c>
      <c r="I37" s="94"/>
      <c r="J37" s="94"/>
      <c r="K37" s="262"/>
      <c r="L37" s="94"/>
      <c r="M37" s="92"/>
      <c r="O37" s="243" t="s">
        <v>448</v>
      </c>
      <c r="P37" s="247" t="s">
        <v>688</v>
      </c>
      <c r="Q37" s="97"/>
    </row>
    <row r="38" spans="1:17">
      <c r="A38" s="131">
        <v>2</v>
      </c>
      <c r="B38" s="273">
        <f>'Plot (2)'!W19</f>
        <v>0</v>
      </c>
      <c r="C38" s="273">
        <f>'Plot (2)'!X19</f>
        <v>0</v>
      </c>
      <c r="D38" s="273">
        <f>'Plot (2)'!Y19</f>
        <v>0</v>
      </c>
      <c r="E38" s="273" t="b">
        <f t="shared" si="4"/>
        <v>0</v>
      </c>
      <c r="F38" s="274"/>
      <c r="G38" s="420" t="str">
        <f t="shared" si="3"/>
        <v>Not Measured</v>
      </c>
      <c r="I38" s="94"/>
      <c r="J38" s="94"/>
      <c r="K38" s="262"/>
      <c r="L38" s="94"/>
      <c r="M38" s="92"/>
      <c r="O38" s="243" t="s">
        <v>449</v>
      </c>
      <c r="P38" s="247" t="s">
        <v>689</v>
      </c>
      <c r="Q38" s="97"/>
    </row>
    <row r="39" spans="1:17">
      <c r="A39" s="131">
        <v>2</v>
      </c>
      <c r="B39" s="273">
        <f>'Plot (2)'!W20</f>
        <v>0</v>
      </c>
      <c r="C39" s="273">
        <f>'Plot (2)'!X20</f>
        <v>0</v>
      </c>
      <c r="D39" s="273">
        <f>'Plot (2)'!Y20</f>
        <v>0</v>
      </c>
      <c r="E39" s="273" t="b">
        <f t="shared" si="4"/>
        <v>0</v>
      </c>
      <c r="F39" s="274"/>
      <c r="G39" s="420" t="str">
        <f t="shared" si="3"/>
        <v>Not Measured</v>
      </c>
      <c r="I39" s="94"/>
      <c r="J39" s="94"/>
      <c r="K39" s="262"/>
      <c r="L39" s="94"/>
      <c r="M39" s="92"/>
      <c r="O39" s="243" t="s">
        <v>450</v>
      </c>
      <c r="P39" s="247" t="s">
        <v>690</v>
      </c>
      <c r="Q39" s="97"/>
    </row>
    <row r="40" spans="1:17">
      <c r="A40" s="131">
        <v>2</v>
      </c>
      <c r="B40" s="273">
        <f>'Plot (2)'!W21</f>
        <v>0</v>
      </c>
      <c r="C40" s="273">
        <f>'Plot (2)'!X21</f>
        <v>0</v>
      </c>
      <c r="D40" s="273">
        <f>'Plot (2)'!Y21</f>
        <v>0</v>
      </c>
      <c r="E40" s="273" t="b">
        <f t="shared" si="4"/>
        <v>0</v>
      </c>
      <c r="F40" s="274"/>
      <c r="G40" s="420" t="str">
        <f t="shared" si="3"/>
        <v>Not Measured</v>
      </c>
      <c r="I40" s="94"/>
      <c r="J40" s="94"/>
      <c r="K40" s="262"/>
      <c r="L40" s="94"/>
      <c r="M40" s="92"/>
      <c r="O40" s="243" t="s">
        <v>451</v>
      </c>
      <c r="P40" s="247" t="s">
        <v>691</v>
      </c>
      <c r="Q40" s="97"/>
    </row>
    <row r="41" spans="1:17">
      <c r="A41" s="131">
        <v>2</v>
      </c>
      <c r="B41" s="273">
        <f>'Plot (2)'!W22</f>
        <v>0</v>
      </c>
      <c r="C41" s="273">
        <f>'Plot (2)'!X22</f>
        <v>0</v>
      </c>
      <c r="D41" s="273">
        <f>'Plot (2)'!Y22</f>
        <v>0</v>
      </c>
      <c r="E41" s="273" t="b">
        <f t="shared" si="4"/>
        <v>0</v>
      </c>
      <c r="F41" s="274"/>
      <c r="G41" s="420" t="str">
        <f t="shared" si="3"/>
        <v>Not Measured</v>
      </c>
      <c r="I41" s="94"/>
      <c r="J41" s="94"/>
      <c r="K41" s="262"/>
      <c r="L41" s="94"/>
      <c r="M41" s="92"/>
      <c r="O41" s="243" t="s">
        <v>452</v>
      </c>
      <c r="P41" s="247" t="s">
        <v>692</v>
      </c>
      <c r="Q41" s="97"/>
    </row>
    <row r="42" spans="1:17">
      <c r="A42" s="131">
        <v>2</v>
      </c>
      <c r="B42" s="273">
        <f>'Plot (2)'!W23</f>
        <v>0</v>
      </c>
      <c r="C42" s="273">
        <f>'Plot (2)'!X23</f>
        <v>0</v>
      </c>
      <c r="D42" s="273">
        <f>'Plot (2)'!Y23</f>
        <v>0</v>
      </c>
      <c r="E42" s="273" t="b">
        <f t="shared" si="4"/>
        <v>0</v>
      </c>
      <c r="F42" s="274"/>
      <c r="G42" s="420" t="str">
        <f t="shared" si="3"/>
        <v>Not Measured</v>
      </c>
      <c r="I42" s="94"/>
      <c r="J42" s="94"/>
      <c r="K42" s="262"/>
      <c r="L42" s="94"/>
      <c r="M42" s="92"/>
      <c r="O42" s="243" t="s">
        <v>453</v>
      </c>
      <c r="P42" s="247" t="s">
        <v>693</v>
      </c>
      <c r="Q42" s="97"/>
    </row>
    <row r="43" spans="1:17">
      <c r="A43" s="131">
        <v>2</v>
      </c>
      <c r="B43" s="273">
        <f>'Plot (2)'!W24</f>
        <v>0</v>
      </c>
      <c r="C43" s="273">
        <f>'Plot (2)'!X24</f>
        <v>0</v>
      </c>
      <c r="D43" s="273">
        <f>'Plot (2)'!Y24</f>
        <v>0</v>
      </c>
      <c r="E43" s="273" t="b">
        <f t="shared" si="4"/>
        <v>0</v>
      </c>
      <c r="F43" s="274"/>
      <c r="G43" s="420" t="str">
        <f t="shared" si="3"/>
        <v>Not Measured</v>
      </c>
      <c r="I43" s="94"/>
      <c r="J43" s="94"/>
      <c r="K43" s="262"/>
      <c r="L43" s="94"/>
      <c r="M43" s="92"/>
      <c r="N43" s="93"/>
      <c r="O43" s="243" t="s">
        <v>454</v>
      </c>
      <c r="P43" s="247" t="s">
        <v>694</v>
      </c>
      <c r="Q43" s="97"/>
    </row>
    <row r="44" spans="1:17">
      <c r="A44" s="131">
        <v>2</v>
      </c>
      <c r="B44" s="273">
        <f>'Plot (2)'!W25</f>
        <v>0</v>
      </c>
      <c r="C44" s="273">
        <f>'Plot (2)'!X25</f>
        <v>0</v>
      </c>
      <c r="D44" s="273">
        <f>'Plot (2)'!Y25</f>
        <v>0</v>
      </c>
      <c r="E44" s="273" t="b">
        <f t="shared" si="4"/>
        <v>0</v>
      </c>
      <c r="F44" s="274"/>
      <c r="G44" s="420" t="str">
        <f t="shared" si="3"/>
        <v>Not Measured</v>
      </c>
      <c r="I44" s="94"/>
      <c r="J44" s="94"/>
      <c r="K44" s="262"/>
      <c r="L44" s="94"/>
      <c r="M44" s="92"/>
      <c r="O44" s="243" t="s">
        <v>455</v>
      </c>
      <c r="P44" s="247" t="s">
        <v>696</v>
      </c>
      <c r="Q44" s="97"/>
    </row>
    <row r="45" spans="1:17">
      <c r="A45" s="131">
        <v>2</v>
      </c>
      <c r="B45" s="273">
        <f>'Plot (2)'!W26</f>
        <v>0</v>
      </c>
      <c r="C45" s="273">
        <f>'Plot (2)'!X26</f>
        <v>0</v>
      </c>
      <c r="D45" s="273">
        <f>'Plot (2)'!Y26</f>
        <v>0</v>
      </c>
      <c r="E45" s="273" t="b">
        <f t="shared" ref="E45:E59" si="5">E44</f>
        <v>0</v>
      </c>
      <c r="F45" s="274"/>
      <c r="G45" s="420" t="str">
        <f t="shared" si="3"/>
        <v>Not Measured</v>
      </c>
      <c r="I45" s="94"/>
      <c r="J45" s="94"/>
      <c r="K45" s="262"/>
      <c r="L45" s="94"/>
      <c r="M45" s="92"/>
      <c r="O45" s="244" t="s">
        <v>459</v>
      </c>
      <c r="P45" s="248" t="s">
        <v>695</v>
      </c>
      <c r="Q45" s="97"/>
    </row>
    <row r="46" spans="1:17" ht="13.5" thickBot="1">
      <c r="A46" s="131">
        <v>2</v>
      </c>
      <c r="B46" s="273">
        <f>'Plot (2)'!W27</f>
        <v>0</v>
      </c>
      <c r="C46" s="273">
        <f>'Plot (2)'!X27</f>
        <v>0</v>
      </c>
      <c r="D46" s="273">
        <f>'Plot (2)'!Y27</f>
        <v>0</v>
      </c>
      <c r="E46" s="273" t="b">
        <f t="shared" si="5"/>
        <v>0</v>
      </c>
      <c r="F46" s="274"/>
      <c r="G46" s="420" t="str">
        <f t="shared" si="3"/>
        <v>Not Measured</v>
      </c>
      <c r="I46" s="94"/>
      <c r="J46" s="94"/>
      <c r="K46" s="262"/>
      <c r="L46" s="94"/>
      <c r="M46" s="92"/>
      <c r="O46" s="245" t="s">
        <v>470</v>
      </c>
      <c r="P46" s="249" t="s">
        <v>531</v>
      </c>
      <c r="Q46" s="97"/>
    </row>
    <row r="47" spans="1:17">
      <c r="A47" s="131">
        <v>2</v>
      </c>
      <c r="B47" s="273">
        <f>'Plot (2)'!W28</f>
        <v>0</v>
      </c>
      <c r="C47" s="273">
        <f>'Plot (2)'!X28</f>
        <v>0</v>
      </c>
      <c r="D47" s="273">
        <f>'Plot (2)'!Y28</f>
        <v>0</v>
      </c>
      <c r="E47" s="273" t="b">
        <f t="shared" si="5"/>
        <v>0</v>
      </c>
      <c r="F47" s="274"/>
      <c r="G47" s="420" t="str">
        <f t="shared" si="3"/>
        <v>Not Measured</v>
      </c>
      <c r="I47" s="94"/>
      <c r="J47" s="94"/>
      <c r="K47" s="262"/>
      <c r="L47" s="94"/>
      <c r="M47" s="92"/>
      <c r="Q47" s="97"/>
    </row>
    <row r="48" spans="1:17">
      <c r="A48" s="131">
        <v>2</v>
      </c>
      <c r="B48" s="273">
        <f>'Plot (2)'!W29</f>
        <v>0</v>
      </c>
      <c r="C48" s="273">
        <f>'Plot (2)'!X29</f>
        <v>0</v>
      </c>
      <c r="D48" s="273">
        <f>'Plot (2)'!Y29</f>
        <v>0</v>
      </c>
      <c r="E48" s="273" t="b">
        <f t="shared" si="5"/>
        <v>0</v>
      </c>
      <c r="F48" s="274"/>
      <c r="G48" s="420" t="str">
        <f t="shared" si="3"/>
        <v>Not Measured</v>
      </c>
      <c r="I48" s="94"/>
      <c r="J48" s="94"/>
      <c r="K48" s="262"/>
      <c r="L48" s="94"/>
      <c r="M48" s="92"/>
      <c r="Q48" s="97"/>
    </row>
    <row r="49" spans="1:17">
      <c r="A49" s="131">
        <v>2</v>
      </c>
      <c r="B49" s="273">
        <f>'Plot (2)'!W30</f>
        <v>0</v>
      </c>
      <c r="C49" s="273">
        <f>'Plot (2)'!X30</f>
        <v>0</v>
      </c>
      <c r="D49" s="273">
        <f>'Plot (2)'!Y30</f>
        <v>0</v>
      </c>
      <c r="E49" s="273" t="b">
        <f t="shared" si="5"/>
        <v>0</v>
      </c>
      <c r="F49" s="274"/>
      <c r="G49" s="420" t="str">
        <f t="shared" si="3"/>
        <v>Not Measured</v>
      </c>
      <c r="I49" s="94"/>
      <c r="J49" s="94"/>
      <c r="K49" s="262"/>
      <c r="L49" s="94"/>
      <c r="M49" s="92"/>
      <c r="Q49" s="97"/>
    </row>
    <row r="50" spans="1:17">
      <c r="A50" s="131">
        <v>2</v>
      </c>
      <c r="B50" s="273">
        <f>'Plot (2)'!W31</f>
        <v>0</v>
      </c>
      <c r="C50" s="273">
        <f>'Plot (2)'!X31</f>
        <v>0</v>
      </c>
      <c r="D50" s="273">
        <f>'Plot (2)'!Y31</f>
        <v>0</v>
      </c>
      <c r="E50" s="273" t="b">
        <f t="shared" si="5"/>
        <v>0</v>
      </c>
      <c r="F50" s="274"/>
      <c r="G50" s="420" t="str">
        <f t="shared" si="3"/>
        <v>Not Measured</v>
      </c>
      <c r="I50" s="94"/>
      <c r="J50" s="94"/>
      <c r="K50" s="262"/>
      <c r="L50" s="94"/>
      <c r="M50" s="92"/>
      <c r="N50" s="93"/>
      <c r="Q50" s="97"/>
    </row>
    <row r="51" spans="1:17">
      <c r="A51" s="131">
        <v>2</v>
      </c>
      <c r="B51" s="273">
        <f>'Plot (2)'!W32</f>
        <v>0</v>
      </c>
      <c r="C51" s="273">
        <f>'Plot (2)'!X32</f>
        <v>0</v>
      </c>
      <c r="D51" s="273">
        <f>'Plot (2)'!Y32</f>
        <v>0</v>
      </c>
      <c r="E51" s="273" t="b">
        <f t="shared" si="5"/>
        <v>0</v>
      </c>
      <c r="G51" s="420" t="str">
        <f t="shared" ref="G51:G59" si="6">IF(D51=0,"Not Measured",(IF((B51)=0,"No Species",IF((B51)="Pl",POWER(10,(-4.349054+(1.82276*LOG10(C51))+(1.10812*LOG10(D51)))),IF((B51)="Pli",POWER(10,(-4.349054+(1.82276*LOG10(C51))+(1.10812*LOG10(D51)))),IF((B51)="Cw",POWER(10,(-4.139118+(1.71677*LOG10(C51))+(1.04742*LOG10(D51)))),IF((B51)="Bl",POWER(10,(-4.266202+(1.78296*LOG10(C51))+(1.10382*LOG10(D51)))),IF((B51)="Fd",POWER(10,(-4.319071+(1.81382*LOG10(C51))+(1.04242*LOG10(D51)))),IF((B51)="Hw",POWER(10,(-4.41882+(1.86778*LOG10(C51))+(1.09989*LOG10(D51)))),IF((B51)="Sx",POWER(10,(-4.310416+(1.82284*LOG10(C51))+(1.05729*LOG10(D51)))),IF((B51)="Se",POWER(10,(-4.310416+(1.82284*LOG10(C51))+(1.05729*LOG10(D51)))),IF((B51)="Dr",POWER(10,(-4.431705+(1.89057*LOG10(C51))+(1.09077*LOG10(D51)))),IF((B51)="Pw",POWER(10,(-4.3005226+(1.8578*LOG10(C51))+(1.02225*LOG10(D51)))),IF((B51)="Yc",POWER(10,(-4.187127+(1.77736*LOG10(C51))+(1.03299*LOG10(D51)))),"Unknown Species"))))))))))))))</f>
        <v>Not Measured</v>
      </c>
      <c r="I51" s="94"/>
      <c r="J51" s="94"/>
      <c r="K51" s="262"/>
      <c r="L51" s="94"/>
      <c r="M51" s="92"/>
      <c r="Q51" s="97"/>
    </row>
    <row r="52" spans="1:17">
      <c r="A52" s="131">
        <v>2</v>
      </c>
      <c r="B52" s="273">
        <f>'Plot (2)'!W33</f>
        <v>0</v>
      </c>
      <c r="C52" s="273">
        <f>'Plot (2)'!X33</f>
        <v>0</v>
      </c>
      <c r="D52" s="273">
        <f>'Plot (2)'!Y33</f>
        <v>0</v>
      </c>
      <c r="E52" s="273" t="b">
        <f t="shared" si="5"/>
        <v>0</v>
      </c>
      <c r="G52" s="420" t="str">
        <f t="shared" si="6"/>
        <v>Not Measured</v>
      </c>
      <c r="I52" s="94"/>
      <c r="J52" s="94"/>
      <c r="K52" s="262"/>
      <c r="L52" s="94"/>
      <c r="M52" s="92"/>
      <c r="Q52" s="97"/>
    </row>
    <row r="53" spans="1:17">
      <c r="A53" s="131">
        <v>2</v>
      </c>
      <c r="B53" s="273">
        <f>'Plot (2)'!W34</f>
        <v>0</v>
      </c>
      <c r="C53" s="273">
        <f>'Plot (2)'!X34</f>
        <v>0</v>
      </c>
      <c r="D53" s="273">
        <f>'Plot (2)'!Y34</f>
        <v>0</v>
      </c>
      <c r="E53" s="273" t="b">
        <f t="shared" si="5"/>
        <v>0</v>
      </c>
      <c r="G53" s="420" t="str">
        <f t="shared" si="6"/>
        <v>Not Measured</v>
      </c>
      <c r="I53" s="94"/>
      <c r="J53" s="94"/>
      <c r="K53" s="262"/>
      <c r="L53" s="94"/>
      <c r="M53" s="92"/>
      <c r="Q53" s="97"/>
    </row>
    <row r="54" spans="1:17">
      <c r="A54" s="131">
        <v>2</v>
      </c>
      <c r="B54" s="273">
        <f>'Plot (2)'!W35</f>
        <v>0</v>
      </c>
      <c r="C54" s="273">
        <f>'Plot (2)'!X35</f>
        <v>0</v>
      </c>
      <c r="D54" s="273">
        <f>'Plot (2)'!Y35</f>
        <v>0</v>
      </c>
      <c r="E54" s="273" t="b">
        <f t="shared" si="5"/>
        <v>0</v>
      </c>
      <c r="G54" s="420" t="str">
        <f t="shared" si="6"/>
        <v>Not Measured</v>
      </c>
      <c r="I54" s="94"/>
      <c r="J54" s="94"/>
      <c r="K54" s="262"/>
      <c r="L54" s="94"/>
      <c r="M54" s="92"/>
      <c r="Q54" s="97"/>
    </row>
    <row r="55" spans="1:17">
      <c r="A55" s="131">
        <v>2</v>
      </c>
      <c r="B55" s="273">
        <f>'Plot (2)'!W36</f>
        <v>0</v>
      </c>
      <c r="C55" s="273">
        <f>'Plot (2)'!X36</f>
        <v>0</v>
      </c>
      <c r="D55" s="273">
        <f>'Plot (2)'!Y36</f>
        <v>0</v>
      </c>
      <c r="E55" s="273" t="b">
        <f t="shared" si="5"/>
        <v>0</v>
      </c>
      <c r="G55" s="420" t="str">
        <f t="shared" si="6"/>
        <v>Not Measured</v>
      </c>
      <c r="I55" s="94"/>
      <c r="J55" s="94"/>
      <c r="K55" s="262"/>
      <c r="L55" s="94"/>
      <c r="M55" s="92"/>
      <c r="Q55" s="97"/>
    </row>
    <row r="56" spans="1:17">
      <c r="A56" s="131">
        <v>2</v>
      </c>
      <c r="B56" s="273">
        <f>'Plot (2)'!W37</f>
        <v>0</v>
      </c>
      <c r="C56" s="273">
        <f>'Plot (2)'!X37</f>
        <v>0</v>
      </c>
      <c r="D56" s="273">
        <f>'Plot (2)'!Y37</f>
        <v>0</v>
      </c>
      <c r="E56" s="273" t="b">
        <f t="shared" si="5"/>
        <v>0</v>
      </c>
      <c r="G56" s="420" t="str">
        <f t="shared" si="6"/>
        <v>Not Measured</v>
      </c>
      <c r="I56" s="94"/>
      <c r="J56" s="94"/>
      <c r="K56" s="262"/>
      <c r="L56" s="94"/>
      <c r="M56" s="92"/>
      <c r="Q56" s="97"/>
    </row>
    <row r="57" spans="1:17">
      <c r="A57" s="131">
        <v>2</v>
      </c>
      <c r="B57" s="273">
        <f>'Plot (2)'!W38</f>
        <v>0</v>
      </c>
      <c r="C57" s="273">
        <f>'Plot (2)'!X38</f>
        <v>0</v>
      </c>
      <c r="D57" s="273">
        <f>'Plot (2)'!Y38</f>
        <v>0</v>
      </c>
      <c r="E57" s="273" t="b">
        <f t="shared" si="5"/>
        <v>0</v>
      </c>
      <c r="G57" s="420" t="str">
        <f t="shared" si="6"/>
        <v>Not Measured</v>
      </c>
      <c r="I57" s="94"/>
      <c r="J57" s="94"/>
      <c r="K57" s="262"/>
      <c r="L57" s="94"/>
      <c r="M57" s="92"/>
      <c r="Q57" s="97"/>
    </row>
    <row r="58" spans="1:17">
      <c r="A58" s="131">
        <v>2</v>
      </c>
      <c r="B58" s="273">
        <f>'Plot (2)'!W39</f>
        <v>0</v>
      </c>
      <c r="C58" s="273">
        <f>'Plot (2)'!X39</f>
        <v>0</v>
      </c>
      <c r="D58" s="273">
        <f>'Plot (2)'!Y39</f>
        <v>0</v>
      </c>
      <c r="E58" s="273" t="b">
        <f t="shared" si="5"/>
        <v>0</v>
      </c>
      <c r="G58" s="420" t="str">
        <f t="shared" si="6"/>
        <v>Not Measured</v>
      </c>
      <c r="I58" s="94"/>
      <c r="J58" s="94"/>
      <c r="K58" s="262"/>
      <c r="L58" s="94"/>
      <c r="M58" s="92"/>
      <c r="Q58" s="97"/>
    </row>
    <row r="59" spans="1:17" ht="13.5" thickBot="1">
      <c r="A59" s="132">
        <v>2</v>
      </c>
      <c r="B59" s="139">
        <f>'Plot (2)'!W40</f>
        <v>0</v>
      </c>
      <c r="C59" s="139">
        <f>'Plot (2)'!X40</f>
        <v>0</v>
      </c>
      <c r="D59" s="139">
        <f>'Plot (2)'!Y40</f>
        <v>0</v>
      </c>
      <c r="E59" s="139" t="b">
        <f t="shared" si="5"/>
        <v>0</v>
      </c>
      <c r="F59" s="269"/>
      <c r="G59" s="513" t="str">
        <f t="shared" si="6"/>
        <v>Not Measured</v>
      </c>
      <c r="I59" s="94"/>
      <c r="J59" s="94"/>
      <c r="K59" s="262"/>
      <c r="L59" s="94"/>
      <c r="M59" s="92"/>
      <c r="Q59" s="97"/>
    </row>
    <row r="60" spans="1:17">
      <c r="A60" s="131">
        <v>3</v>
      </c>
      <c r="B60" s="273">
        <f>'Plot (3)'!W12</f>
        <v>0</v>
      </c>
      <c r="C60" s="273">
        <f>'Plot (3)'!X12</f>
        <v>0</v>
      </c>
      <c r="D60" s="273">
        <f>'Plot (3)'!Y12</f>
        <v>0</v>
      </c>
      <c r="E60" s="273" t="b">
        <f>E44</f>
        <v>0</v>
      </c>
      <c r="F60" s="274"/>
      <c r="G60" s="420" t="str">
        <f t="shared" ref="G60:G79" si="7">IF(D60=0,"Not Measured",(IF((B60)=0,"No Species",IF((B60)="Pl",POWER(10,(-4.349054+(1.82276*LOG10(C60))+(1.10812*LOG10(D60)))),IF((B60)="Pli",POWER(10,(-4.349054+(1.82276*LOG10(C60))+(1.10812*LOG10(D60)))),IF((B60)="Cw",POWER(10,(-4.139118+(1.71677*LOG10(C60))+(1.04742*LOG10(D60)))),IF((B60)="Bl",POWER(10,(-4.266202+(1.78296*LOG10(C60))+(1.10382*LOG10(D60)))),IF((B60)="Fd",POWER(10,(-4.319071+(1.81382*LOG10(C60))+(1.04242*LOG10(D60)))),IF((B60)="Hw",POWER(10,(-4.41882+(1.86778*LOG10(C60))+(1.09989*LOG10(D60)))),IF((B60)="Sx",POWER(10,(-4.310416+(1.82284*LOG10(C60))+(1.05729*LOG10(D60)))),IF((B60)="Se",POWER(10,(-4.310416+(1.82284*LOG10(C60))+(1.05729*LOG10(D60)))),IF((B60)="Dr",POWER(10,(-4.431705+(1.89057*LOG10(C60))+(1.09077*LOG10(D60)))),IF((B60)="Pw",POWER(10,(-4.3005226+(1.8578*LOG10(C60))+(1.02225*LOG10(D60)))),IF((B60)="Yc",POWER(10,(-4.187127+(1.77736*LOG10(C60))+(1.03299*LOG10(D60)))),"Unknown Species"))))))))))))))</f>
        <v>Not Measured</v>
      </c>
      <c r="I60" s="94"/>
      <c r="J60" s="94"/>
      <c r="K60" s="262"/>
      <c r="L60" s="94"/>
      <c r="M60" s="92"/>
      <c r="Q60" s="97"/>
    </row>
    <row r="61" spans="1:17">
      <c r="A61" s="131">
        <v>3</v>
      </c>
      <c r="B61" s="273">
        <f>'Plot (3)'!W13</f>
        <v>0</v>
      </c>
      <c r="C61" s="273">
        <f>'Plot (3)'!X13</f>
        <v>0</v>
      </c>
      <c r="D61" s="273">
        <f>'Plot (3)'!Y13</f>
        <v>0</v>
      </c>
      <c r="E61" s="273" t="b">
        <f t="shared" ref="E61:E73" si="8">E60</f>
        <v>0</v>
      </c>
      <c r="F61" s="274"/>
      <c r="G61" s="420" t="str">
        <f t="shared" si="7"/>
        <v>Not Measured</v>
      </c>
      <c r="I61" s="94"/>
      <c r="J61" s="94"/>
      <c r="K61" s="262"/>
      <c r="L61" s="94"/>
      <c r="M61" s="92"/>
      <c r="Q61" s="97"/>
    </row>
    <row r="62" spans="1:17">
      <c r="A62" s="131">
        <v>3</v>
      </c>
      <c r="B62" s="273">
        <f>'Plot (3)'!W14</f>
        <v>0</v>
      </c>
      <c r="C62" s="273">
        <f>'Plot (3)'!X14</f>
        <v>0</v>
      </c>
      <c r="D62" s="273">
        <f>'Plot (3)'!Y14</f>
        <v>0</v>
      </c>
      <c r="E62" s="273" t="b">
        <f t="shared" si="8"/>
        <v>0</v>
      </c>
      <c r="F62" s="274"/>
      <c r="G62" s="420" t="str">
        <f t="shared" si="7"/>
        <v>Not Measured</v>
      </c>
      <c r="I62" s="94"/>
      <c r="J62" s="94"/>
      <c r="K62" s="262"/>
      <c r="L62" s="94"/>
      <c r="M62" s="92"/>
      <c r="Q62" s="97"/>
    </row>
    <row r="63" spans="1:17">
      <c r="A63" s="131">
        <v>3</v>
      </c>
      <c r="B63" s="273">
        <f>'Plot (3)'!W15</f>
        <v>0</v>
      </c>
      <c r="C63" s="273">
        <f>'Plot (3)'!X15</f>
        <v>0</v>
      </c>
      <c r="D63" s="273">
        <f>'Plot (3)'!Y15</f>
        <v>0</v>
      </c>
      <c r="E63" s="273" t="b">
        <f t="shared" si="8"/>
        <v>0</v>
      </c>
      <c r="F63" s="274"/>
      <c r="G63" s="420" t="str">
        <f t="shared" si="7"/>
        <v>Not Measured</v>
      </c>
      <c r="I63" s="94"/>
      <c r="J63" s="94"/>
      <c r="K63" s="262"/>
      <c r="L63" s="94"/>
      <c r="M63" s="92"/>
      <c r="Q63" s="97"/>
    </row>
    <row r="64" spans="1:17">
      <c r="A64" s="131">
        <v>3</v>
      </c>
      <c r="B64" s="273">
        <f>'Plot (3)'!W16</f>
        <v>0</v>
      </c>
      <c r="C64" s="273">
        <f>'Plot (3)'!X16</f>
        <v>0</v>
      </c>
      <c r="D64" s="273">
        <f>'Plot (3)'!Y16</f>
        <v>0</v>
      </c>
      <c r="E64" s="273" t="b">
        <f t="shared" si="8"/>
        <v>0</v>
      </c>
      <c r="F64" s="274"/>
      <c r="G64" s="420" t="str">
        <f t="shared" si="7"/>
        <v>Not Measured</v>
      </c>
      <c r="I64" s="94"/>
      <c r="J64" s="94"/>
      <c r="K64" s="262"/>
      <c r="L64" s="94"/>
      <c r="M64" s="92"/>
      <c r="Q64" s="97"/>
    </row>
    <row r="65" spans="1:17">
      <c r="A65" s="131">
        <v>3</v>
      </c>
      <c r="B65" s="273">
        <f>'Plot (3)'!W17</f>
        <v>0</v>
      </c>
      <c r="C65" s="273">
        <f>'Plot (3)'!X17</f>
        <v>0</v>
      </c>
      <c r="D65" s="273">
        <f>'Plot (3)'!Y17</f>
        <v>0</v>
      </c>
      <c r="E65" s="273" t="b">
        <f t="shared" si="8"/>
        <v>0</v>
      </c>
      <c r="F65" s="274"/>
      <c r="G65" s="420" t="str">
        <f t="shared" si="7"/>
        <v>Not Measured</v>
      </c>
      <c r="I65" s="94"/>
      <c r="J65" s="94"/>
      <c r="K65" s="262"/>
      <c r="L65" s="94"/>
      <c r="M65" s="92"/>
      <c r="Q65" s="97"/>
    </row>
    <row r="66" spans="1:17">
      <c r="A66" s="131">
        <v>3</v>
      </c>
      <c r="B66" s="273">
        <f>'Plot (3)'!W18</f>
        <v>0</v>
      </c>
      <c r="C66" s="273">
        <f>'Plot (3)'!X18</f>
        <v>0</v>
      </c>
      <c r="D66" s="273">
        <f>'Plot (3)'!Y18</f>
        <v>0</v>
      </c>
      <c r="E66" s="273" t="b">
        <f t="shared" si="8"/>
        <v>0</v>
      </c>
      <c r="F66" s="274"/>
      <c r="G66" s="420" t="str">
        <f t="shared" si="7"/>
        <v>Not Measured</v>
      </c>
      <c r="I66" s="94"/>
      <c r="J66" s="94"/>
      <c r="K66" s="262"/>
      <c r="L66" s="94"/>
      <c r="M66" s="92"/>
      <c r="Q66" s="97"/>
    </row>
    <row r="67" spans="1:17">
      <c r="A67" s="131">
        <v>3</v>
      </c>
      <c r="B67" s="273">
        <f>'Plot (3)'!W19</f>
        <v>0</v>
      </c>
      <c r="C67" s="273">
        <f>'Plot (3)'!X19</f>
        <v>0</v>
      </c>
      <c r="D67" s="273">
        <f>'Plot (3)'!Y19</f>
        <v>0</v>
      </c>
      <c r="E67" s="273" t="b">
        <f t="shared" si="8"/>
        <v>0</v>
      </c>
      <c r="F67" s="274"/>
      <c r="G67" s="420" t="str">
        <f t="shared" si="7"/>
        <v>Not Measured</v>
      </c>
      <c r="I67" s="94"/>
      <c r="J67" s="94"/>
      <c r="K67" s="262"/>
      <c r="L67" s="94"/>
      <c r="M67" s="92"/>
      <c r="Q67" s="97"/>
    </row>
    <row r="68" spans="1:17">
      <c r="A68" s="131">
        <v>3</v>
      </c>
      <c r="B68" s="273">
        <f>'Plot (3)'!W20</f>
        <v>0</v>
      </c>
      <c r="C68" s="273">
        <f>'Plot (3)'!X20</f>
        <v>0</v>
      </c>
      <c r="D68" s="273">
        <f>'Plot (3)'!Y20</f>
        <v>0</v>
      </c>
      <c r="E68" s="273" t="b">
        <f t="shared" si="8"/>
        <v>0</v>
      </c>
      <c r="F68" s="274"/>
      <c r="G68" s="420" t="str">
        <f t="shared" si="7"/>
        <v>Not Measured</v>
      </c>
      <c r="I68" s="94"/>
      <c r="J68" s="94"/>
      <c r="K68" s="262"/>
      <c r="L68" s="94"/>
      <c r="M68" s="92"/>
      <c r="Q68" s="97"/>
    </row>
    <row r="69" spans="1:17">
      <c r="A69" s="131">
        <v>3</v>
      </c>
      <c r="B69" s="273">
        <f>'Plot (3)'!W21</f>
        <v>0</v>
      </c>
      <c r="C69" s="273">
        <f>'Plot (3)'!X21</f>
        <v>0</v>
      </c>
      <c r="D69" s="273">
        <f>'Plot (3)'!Y21</f>
        <v>0</v>
      </c>
      <c r="E69" s="273" t="b">
        <f t="shared" si="8"/>
        <v>0</v>
      </c>
      <c r="F69" s="274"/>
      <c r="G69" s="420" t="str">
        <f t="shared" si="7"/>
        <v>Not Measured</v>
      </c>
      <c r="I69" s="94"/>
      <c r="J69" s="94"/>
      <c r="K69" s="262"/>
      <c r="L69" s="94"/>
      <c r="M69" s="92"/>
      <c r="Q69" s="97"/>
    </row>
    <row r="70" spans="1:17">
      <c r="A70" s="131">
        <v>3</v>
      </c>
      <c r="B70" s="273">
        <f>'Plot (3)'!W22</f>
        <v>0</v>
      </c>
      <c r="C70" s="273">
        <f>'Plot (3)'!X22</f>
        <v>0</v>
      </c>
      <c r="D70" s="273">
        <f>'Plot (3)'!Y22</f>
        <v>0</v>
      </c>
      <c r="E70" s="273" t="b">
        <f t="shared" si="8"/>
        <v>0</v>
      </c>
      <c r="F70" s="274"/>
      <c r="G70" s="420" t="str">
        <f t="shared" si="7"/>
        <v>Not Measured</v>
      </c>
      <c r="I70" s="94"/>
      <c r="J70" s="94"/>
      <c r="K70" s="262"/>
      <c r="L70" s="94"/>
      <c r="M70" s="92"/>
      <c r="Q70" s="97"/>
    </row>
    <row r="71" spans="1:17">
      <c r="A71" s="131">
        <v>3</v>
      </c>
      <c r="B71" s="273">
        <f>'Plot (3)'!W23</f>
        <v>0</v>
      </c>
      <c r="C71" s="273">
        <f>'Plot (3)'!X23</f>
        <v>0</v>
      </c>
      <c r="D71" s="273">
        <f>'Plot (3)'!Y23</f>
        <v>0</v>
      </c>
      <c r="E71" s="273" t="b">
        <f t="shared" si="8"/>
        <v>0</v>
      </c>
      <c r="F71" s="274"/>
      <c r="G71" s="420" t="str">
        <f t="shared" si="7"/>
        <v>Not Measured</v>
      </c>
      <c r="I71" s="94"/>
      <c r="J71" s="94"/>
      <c r="K71" s="262"/>
      <c r="L71" s="94"/>
      <c r="M71" s="92"/>
      <c r="Q71" s="97"/>
    </row>
    <row r="72" spans="1:17">
      <c r="A72" s="131">
        <v>3</v>
      </c>
      <c r="B72" s="273">
        <f>'Plot (3)'!W24</f>
        <v>0</v>
      </c>
      <c r="C72" s="273">
        <f>'Plot (3)'!X24</f>
        <v>0</v>
      </c>
      <c r="D72" s="273">
        <f>'Plot (3)'!Y24</f>
        <v>0</v>
      </c>
      <c r="E72" s="273" t="b">
        <f t="shared" si="8"/>
        <v>0</v>
      </c>
      <c r="F72" s="274"/>
      <c r="G72" s="420" t="str">
        <f t="shared" si="7"/>
        <v>Not Measured</v>
      </c>
      <c r="I72" s="94"/>
      <c r="J72" s="94"/>
      <c r="K72" s="262"/>
      <c r="L72" s="94"/>
      <c r="M72" s="92"/>
      <c r="Q72" s="97"/>
    </row>
    <row r="73" spans="1:17">
      <c r="A73" s="131">
        <v>3</v>
      </c>
      <c r="B73" s="273">
        <f>'Plot (3)'!W25</f>
        <v>0</v>
      </c>
      <c r="C73" s="273">
        <f>'Plot (3)'!X25</f>
        <v>0</v>
      </c>
      <c r="D73" s="273">
        <f>'Plot (3)'!Y25</f>
        <v>0</v>
      </c>
      <c r="E73" s="273" t="b">
        <f t="shared" si="8"/>
        <v>0</v>
      </c>
      <c r="F73" s="274"/>
      <c r="G73" s="420" t="str">
        <f t="shared" si="7"/>
        <v>Not Measured</v>
      </c>
      <c r="I73" s="94"/>
      <c r="J73" s="94"/>
      <c r="K73" s="262"/>
      <c r="L73" s="94"/>
      <c r="M73" s="92"/>
      <c r="Q73" s="97"/>
    </row>
    <row r="74" spans="1:17">
      <c r="A74" s="131">
        <v>3</v>
      </c>
      <c r="B74" s="273">
        <f>'Plot (3)'!W26</f>
        <v>0</v>
      </c>
      <c r="C74" s="273">
        <f>'Plot (3)'!X26</f>
        <v>0</v>
      </c>
      <c r="D74" s="273">
        <f>'Plot (3)'!Y26</f>
        <v>0</v>
      </c>
      <c r="E74" s="273" t="b">
        <f t="shared" ref="E74:E78" si="9">E73</f>
        <v>0</v>
      </c>
      <c r="F74" s="274"/>
      <c r="G74" s="420" t="str">
        <f t="shared" si="7"/>
        <v>Not Measured</v>
      </c>
      <c r="I74" s="94"/>
      <c r="J74" s="94"/>
      <c r="K74" s="262"/>
      <c r="L74" s="94"/>
      <c r="M74" s="92"/>
      <c r="Q74" s="97"/>
    </row>
    <row r="75" spans="1:17">
      <c r="A75" s="131">
        <v>3</v>
      </c>
      <c r="B75" s="273">
        <f>'Plot (3)'!W27</f>
        <v>0</v>
      </c>
      <c r="C75" s="273">
        <f>'Plot (3)'!X27</f>
        <v>0</v>
      </c>
      <c r="D75" s="273">
        <f>'Plot (3)'!Y27</f>
        <v>0</v>
      </c>
      <c r="E75" s="273" t="b">
        <f t="shared" si="9"/>
        <v>0</v>
      </c>
      <c r="F75" s="274"/>
      <c r="G75" s="420" t="str">
        <f t="shared" si="7"/>
        <v>Not Measured</v>
      </c>
      <c r="I75" s="94"/>
      <c r="J75" s="94"/>
      <c r="K75" s="262"/>
      <c r="L75" s="94"/>
      <c r="M75" s="92"/>
      <c r="Q75" s="97"/>
    </row>
    <row r="76" spans="1:17">
      <c r="A76" s="131">
        <v>3</v>
      </c>
      <c r="B76" s="273">
        <f>'Plot (3)'!W28</f>
        <v>0</v>
      </c>
      <c r="C76" s="273">
        <f>'Plot (3)'!X28</f>
        <v>0</v>
      </c>
      <c r="D76" s="273">
        <f>'Plot (3)'!Y28</f>
        <v>0</v>
      </c>
      <c r="E76" s="273" t="b">
        <f t="shared" si="9"/>
        <v>0</v>
      </c>
      <c r="F76" s="274"/>
      <c r="G76" s="420" t="str">
        <f t="shared" si="7"/>
        <v>Not Measured</v>
      </c>
      <c r="I76" s="94"/>
      <c r="J76" s="94"/>
      <c r="K76" s="262"/>
      <c r="L76" s="94"/>
      <c r="M76" s="92"/>
      <c r="Q76" s="97"/>
    </row>
    <row r="77" spans="1:17">
      <c r="A77" s="131">
        <v>3</v>
      </c>
      <c r="B77" s="273">
        <f>'Plot (3)'!W29</f>
        <v>0</v>
      </c>
      <c r="C77" s="273">
        <f>'Plot (3)'!X29</f>
        <v>0</v>
      </c>
      <c r="D77" s="273">
        <f>'Plot (3)'!Y29</f>
        <v>0</v>
      </c>
      <c r="E77" s="273" t="b">
        <f t="shared" si="9"/>
        <v>0</v>
      </c>
      <c r="F77" s="274"/>
      <c r="G77" s="420" t="str">
        <f t="shared" si="7"/>
        <v>Not Measured</v>
      </c>
      <c r="I77" s="94"/>
      <c r="J77" s="94"/>
      <c r="K77" s="262"/>
      <c r="L77" s="94"/>
      <c r="M77" s="92"/>
      <c r="Q77" s="97"/>
    </row>
    <row r="78" spans="1:17">
      <c r="A78" s="131">
        <v>3</v>
      </c>
      <c r="B78" s="273">
        <f>'Plot (3)'!W30</f>
        <v>0</v>
      </c>
      <c r="C78" s="273">
        <f>'Plot (3)'!X30</f>
        <v>0</v>
      </c>
      <c r="D78" s="273">
        <f>'Plot (3)'!Y30</f>
        <v>0</v>
      </c>
      <c r="E78" s="273" t="b">
        <f t="shared" si="9"/>
        <v>0</v>
      </c>
      <c r="F78" s="274"/>
      <c r="G78" s="420" t="str">
        <f t="shared" si="7"/>
        <v>Not Measured</v>
      </c>
      <c r="I78" s="94"/>
      <c r="J78" s="94"/>
      <c r="K78" s="262"/>
      <c r="L78" s="94"/>
      <c r="M78" s="92"/>
      <c r="Q78" s="97"/>
    </row>
    <row r="79" spans="1:17">
      <c r="A79" s="131">
        <v>3</v>
      </c>
      <c r="B79" s="273">
        <f>'Plot (3)'!W31</f>
        <v>0</v>
      </c>
      <c r="C79" s="273">
        <f>'Plot (3)'!X31</f>
        <v>0</v>
      </c>
      <c r="D79" s="273">
        <f>'Plot (3)'!Y31</f>
        <v>0</v>
      </c>
      <c r="E79" s="273" t="b">
        <f>E78</f>
        <v>0</v>
      </c>
      <c r="F79" s="274"/>
      <c r="G79" s="420" t="str">
        <f t="shared" si="7"/>
        <v>Not Measured</v>
      </c>
      <c r="I79" s="94"/>
      <c r="J79" s="94"/>
      <c r="K79" s="262"/>
      <c r="L79" s="94"/>
      <c r="M79" s="92"/>
      <c r="Q79" s="97"/>
    </row>
    <row r="80" spans="1:17">
      <c r="A80" s="131">
        <v>3</v>
      </c>
      <c r="B80" s="273">
        <f>'Plot (3)'!W32</f>
        <v>0</v>
      </c>
      <c r="C80" s="273">
        <f>'Plot (3)'!X32</f>
        <v>0</v>
      </c>
      <c r="D80" s="273">
        <f>'Plot (3)'!Y32</f>
        <v>0</v>
      </c>
      <c r="E80" s="273" t="b">
        <f t="shared" ref="E80:E88" si="10">E79</f>
        <v>0</v>
      </c>
      <c r="F80" s="274"/>
      <c r="G80" s="420" t="str">
        <f t="shared" ref="G80:G88" si="11">IF(D80=0,"Not Measured",(IF((B80)=0,"No Species",IF((B80)="Pl",POWER(10,(-4.349054+(1.82276*LOG10(C80))+(1.10812*LOG10(D80)))),IF((B80)="Pli",POWER(10,(-4.349054+(1.82276*LOG10(C80))+(1.10812*LOG10(D80)))),IF((B80)="Cw",POWER(10,(-4.139118+(1.71677*LOG10(C80))+(1.04742*LOG10(D80)))),IF((B80)="Bl",POWER(10,(-4.266202+(1.78296*LOG10(C80))+(1.10382*LOG10(D80)))),IF((B80)="Fd",POWER(10,(-4.319071+(1.81382*LOG10(C80))+(1.04242*LOG10(D80)))),IF((B80)="Hw",POWER(10,(-4.41882+(1.86778*LOG10(C80))+(1.09989*LOG10(D80)))),IF((B80)="Sx",POWER(10,(-4.310416+(1.82284*LOG10(C80))+(1.05729*LOG10(D80)))),IF((B80)="Se",POWER(10,(-4.310416+(1.82284*LOG10(C80))+(1.05729*LOG10(D80)))),IF((B80)="Dr",POWER(10,(-4.431705+(1.89057*LOG10(C80))+(1.09077*LOG10(D80)))),IF((B80)="Pw",POWER(10,(-4.3005226+(1.8578*LOG10(C80))+(1.02225*LOG10(D80)))),IF((B80)="Yc",POWER(10,(-4.187127+(1.77736*LOG10(C80))+(1.03299*LOG10(D80)))),"Unknown Species"))))))))))))))</f>
        <v>Not Measured</v>
      </c>
      <c r="I80" s="94"/>
      <c r="J80" s="94"/>
      <c r="K80" s="262"/>
      <c r="L80" s="94"/>
      <c r="M80" s="92"/>
      <c r="Q80" s="97"/>
    </row>
    <row r="81" spans="1:17">
      <c r="A81" s="131">
        <v>3</v>
      </c>
      <c r="B81" s="273">
        <f>'Plot (3)'!W33</f>
        <v>0</v>
      </c>
      <c r="C81" s="273">
        <f>'Plot (3)'!X33</f>
        <v>0</v>
      </c>
      <c r="D81" s="273">
        <f>'Plot (3)'!Y33</f>
        <v>0</v>
      </c>
      <c r="E81" s="273" t="b">
        <f t="shared" si="10"/>
        <v>0</v>
      </c>
      <c r="F81" s="274"/>
      <c r="G81" s="420" t="str">
        <f t="shared" si="11"/>
        <v>Not Measured</v>
      </c>
      <c r="I81" s="94"/>
      <c r="J81" s="94"/>
      <c r="K81" s="262"/>
      <c r="L81" s="94"/>
      <c r="M81" s="92"/>
      <c r="Q81" s="97"/>
    </row>
    <row r="82" spans="1:17">
      <c r="A82" s="131">
        <v>3</v>
      </c>
      <c r="B82" s="273">
        <f>'Plot (3)'!W34</f>
        <v>0</v>
      </c>
      <c r="C82" s="273">
        <f>'Plot (3)'!X34</f>
        <v>0</v>
      </c>
      <c r="D82" s="273">
        <f>'Plot (3)'!Y34</f>
        <v>0</v>
      </c>
      <c r="E82" s="273" t="b">
        <f t="shared" si="10"/>
        <v>0</v>
      </c>
      <c r="F82" s="274"/>
      <c r="G82" s="420" t="str">
        <f t="shared" si="11"/>
        <v>Not Measured</v>
      </c>
      <c r="I82" s="94"/>
      <c r="J82" s="94"/>
      <c r="K82" s="262"/>
      <c r="L82" s="94"/>
      <c r="M82" s="92"/>
      <c r="Q82" s="97"/>
    </row>
    <row r="83" spans="1:17">
      <c r="A83" s="131">
        <v>3</v>
      </c>
      <c r="B83" s="273">
        <f>'Plot (3)'!W35</f>
        <v>0</v>
      </c>
      <c r="C83" s="273">
        <f>'Plot (3)'!X35</f>
        <v>0</v>
      </c>
      <c r="D83" s="273">
        <f>'Plot (3)'!Y35</f>
        <v>0</v>
      </c>
      <c r="E83" s="273" t="b">
        <f t="shared" si="10"/>
        <v>0</v>
      </c>
      <c r="F83" s="274"/>
      <c r="G83" s="420" t="str">
        <f t="shared" si="11"/>
        <v>Not Measured</v>
      </c>
      <c r="I83" s="94"/>
      <c r="J83" s="94"/>
      <c r="K83" s="262"/>
      <c r="L83" s="94"/>
      <c r="M83" s="92"/>
      <c r="Q83" s="97"/>
    </row>
    <row r="84" spans="1:17">
      <c r="A84" s="131">
        <v>3</v>
      </c>
      <c r="B84" s="273">
        <f>'Plot (3)'!W36</f>
        <v>0</v>
      </c>
      <c r="C84" s="273">
        <f>'Plot (3)'!X36</f>
        <v>0</v>
      </c>
      <c r="D84" s="273">
        <f>'Plot (3)'!Y36</f>
        <v>0</v>
      </c>
      <c r="E84" s="273" t="b">
        <f t="shared" si="10"/>
        <v>0</v>
      </c>
      <c r="F84" s="274"/>
      <c r="G84" s="420" t="str">
        <f t="shared" si="11"/>
        <v>Not Measured</v>
      </c>
      <c r="I84" s="94"/>
      <c r="J84" s="94"/>
      <c r="K84" s="262"/>
      <c r="L84" s="94"/>
      <c r="M84" s="92"/>
      <c r="Q84" s="97"/>
    </row>
    <row r="85" spans="1:17">
      <c r="A85" s="131">
        <v>3</v>
      </c>
      <c r="B85" s="273">
        <f>'Plot (3)'!W37</f>
        <v>0</v>
      </c>
      <c r="C85" s="273">
        <f>'Plot (3)'!X37</f>
        <v>0</v>
      </c>
      <c r="D85" s="273">
        <f>'Plot (3)'!Y37</f>
        <v>0</v>
      </c>
      <c r="E85" s="273" t="b">
        <f t="shared" si="10"/>
        <v>0</v>
      </c>
      <c r="F85" s="274"/>
      <c r="G85" s="420" t="str">
        <f t="shared" si="11"/>
        <v>Not Measured</v>
      </c>
      <c r="I85" s="94"/>
      <c r="J85" s="94"/>
      <c r="K85" s="262"/>
      <c r="L85" s="94"/>
      <c r="M85" s="92"/>
      <c r="Q85" s="97"/>
    </row>
    <row r="86" spans="1:17">
      <c r="A86" s="131">
        <v>3</v>
      </c>
      <c r="B86" s="273">
        <f>'Plot (3)'!W38</f>
        <v>0</v>
      </c>
      <c r="C86" s="273">
        <f>'Plot (3)'!X38</f>
        <v>0</v>
      </c>
      <c r="D86" s="273">
        <f>'Plot (3)'!Y38</f>
        <v>0</v>
      </c>
      <c r="E86" s="273" t="b">
        <f t="shared" si="10"/>
        <v>0</v>
      </c>
      <c r="F86" s="274"/>
      <c r="G86" s="420" t="str">
        <f t="shared" si="11"/>
        <v>Not Measured</v>
      </c>
      <c r="I86" s="94"/>
      <c r="J86" s="94"/>
      <c r="K86" s="262"/>
      <c r="L86" s="94"/>
      <c r="M86" s="92"/>
      <c r="Q86" s="97"/>
    </row>
    <row r="87" spans="1:17">
      <c r="A87" s="131">
        <v>3</v>
      </c>
      <c r="B87" s="273">
        <f>'Plot (3)'!W39</f>
        <v>0</v>
      </c>
      <c r="C87" s="273">
        <f>'Plot (3)'!X39</f>
        <v>0</v>
      </c>
      <c r="D87" s="273">
        <f>'Plot (3)'!Y39</f>
        <v>0</v>
      </c>
      <c r="E87" s="273" t="b">
        <f t="shared" si="10"/>
        <v>0</v>
      </c>
      <c r="F87" s="274"/>
      <c r="G87" s="420" t="str">
        <f t="shared" si="11"/>
        <v>Not Measured</v>
      </c>
      <c r="I87" s="94"/>
      <c r="J87" s="94"/>
      <c r="K87" s="262"/>
      <c r="L87" s="94"/>
      <c r="M87" s="92"/>
      <c r="Q87" s="97"/>
    </row>
    <row r="88" spans="1:17" ht="13.5" thickBot="1">
      <c r="A88" s="132">
        <v>3</v>
      </c>
      <c r="B88" s="139">
        <f>'Plot (3)'!W40</f>
        <v>0</v>
      </c>
      <c r="C88" s="139">
        <f>'Plot (3)'!X40</f>
        <v>0</v>
      </c>
      <c r="D88" s="139">
        <f>'Plot (3)'!Y40</f>
        <v>0</v>
      </c>
      <c r="E88" s="139" t="b">
        <f t="shared" si="10"/>
        <v>0</v>
      </c>
      <c r="F88" s="269"/>
      <c r="G88" s="513" t="str">
        <f t="shared" si="11"/>
        <v>Not Measured</v>
      </c>
      <c r="I88" s="94"/>
      <c r="J88" s="94"/>
      <c r="K88" s="262"/>
      <c r="L88" s="94"/>
      <c r="M88" s="92"/>
      <c r="Q88" s="97"/>
    </row>
    <row r="89" spans="1:17">
      <c r="A89" s="131">
        <v>4</v>
      </c>
      <c r="B89" s="273">
        <f>'Plot (4)'!W12</f>
        <v>0</v>
      </c>
      <c r="C89" s="273">
        <f>'Plot (4)'!X12</f>
        <v>0</v>
      </c>
      <c r="D89" s="273">
        <f>'Plot (4)'!Y12</f>
        <v>0</v>
      </c>
      <c r="E89" s="273" t="b">
        <f>E73</f>
        <v>0</v>
      </c>
      <c r="F89" s="274"/>
      <c r="G89" s="420" t="str">
        <f t="shared" ref="G89:G94" si="12">IF(D89=0,"Not Measured",(IF((B89)=0,"No Species",IF((B89)="Pl",POWER(10,(-4.349054+(1.82276*LOG10(C89))+(1.10812*LOG10(D89)))),IF((B89)="Pli",POWER(10,(-4.349054+(1.82276*LOG10(C89))+(1.10812*LOG10(D89)))),IF((B89)="Cw",POWER(10,(-4.139118+(1.71677*LOG10(C89))+(1.04742*LOG10(D89)))),IF((B89)="Bl",POWER(10,(-4.266202+(1.78296*LOG10(C89))+(1.10382*LOG10(D89)))),IF((B89)="Fd",POWER(10,(-4.319071+(1.81382*LOG10(C89))+(1.04242*LOG10(D89)))),IF((B89)="Hw",POWER(10,(-4.41882+(1.86778*LOG10(C89))+(1.09989*LOG10(D89)))),IF((B89)="Sx",POWER(10,(-4.310416+(1.82284*LOG10(C89))+(1.05729*LOG10(D89)))),IF((B89)="Se",POWER(10,(-4.310416+(1.82284*LOG10(C89))+(1.05729*LOG10(D89)))),IF((B89)="Dr",POWER(10,(-4.431705+(1.89057*LOG10(C89))+(1.09077*LOG10(D89)))),IF((B89)="Pw",POWER(10,(-4.3005226+(1.8578*LOG10(C89))+(1.02225*LOG10(D89)))),IF((B89)="Yc",POWER(10,(-4.187127+(1.77736*LOG10(C89))+(1.03299*LOG10(D89)))),"Unknown Species"))))))))))))))</f>
        <v>Not Measured</v>
      </c>
      <c r="I89" s="94"/>
      <c r="J89" s="94"/>
      <c r="K89" s="262"/>
      <c r="L89" s="94"/>
      <c r="M89" s="92"/>
      <c r="Q89" s="97"/>
    </row>
    <row r="90" spans="1:17">
      <c r="A90" s="131">
        <v>4</v>
      </c>
      <c r="B90" s="273">
        <f>'Plot (4)'!W13</f>
        <v>0</v>
      </c>
      <c r="C90" s="273">
        <f>'Plot (4)'!X13</f>
        <v>0</v>
      </c>
      <c r="D90" s="273">
        <f>'Plot (4)'!Y13</f>
        <v>0</v>
      </c>
      <c r="E90" s="273" t="b">
        <f t="shared" ref="E90:E102" si="13">E89</f>
        <v>0</v>
      </c>
      <c r="F90" s="274"/>
      <c r="G90" s="420" t="str">
        <f t="shared" si="12"/>
        <v>Not Measured</v>
      </c>
      <c r="I90" s="94"/>
      <c r="J90" s="94"/>
      <c r="K90" s="262"/>
      <c r="L90" s="94"/>
      <c r="M90" s="92"/>
      <c r="Q90" s="97"/>
    </row>
    <row r="91" spans="1:17">
      <c r="A91" s="131">
        <v>4</v>
      </c>
      <c r="B91" s="273">
        <f>'Plot (4)'!W14</f>
        <v>0</v>
      </c>
      <c r="C91" s="273">
        <f>'Plot (4)'!X14</f>
        <v>0</v>
      </c>
      <c r="D91" s="273">
        <f>'Plot (4)'!Y14</f>
        <v>0</v>
      </c>
      <c r="E91" s="273" t="b">
        <f t="shared" si="13"/>
        <v>0</v>
      </c>
      <c r="F91" s="274"/>
      <c r="G91" s="420" t="str">
        <f t="shared" si="12"/>
        <v>Not Measured</v>
      </c>
      <c r="I91" s="94"/>
      <c r="J91" s="94"/>
      <c r="K91" s="262"/>
      <c r="L91" s="94"/>
      <c r="M91" s="92"/>
      <c r="Q91" s="97"/>
    </row>
    <row r="92" spans="1:17">
      <c r="A92" s="131">
        <v>4</v>
      </c>
      <c r="B92" s="273">
        <f>'Plot (4)'!W15</f>
        <v>0</v>
      </c>
      <c r="C92" s="273">
        <f>'Plot (4)'!X15</f>
        <v>0</v>
      </c>
      <c r="D92" s="273">
        <f>'Plot (4)'!Y15</f>
        <v>0</v>
      </c>
      <c r="E92" s="273" t="b">
        <f t="shared" si="13"/>
        <v>0</v>
      </c>
      <c r="F92" s="274"/>
      <c r="G92" s="420" t="str">
        <f t="shared" si="12"/>
        <v>Not Measured</v>
      </c>
      <c r="I92" s="94"/>
      <c r="J92" s="94"/>
      <c r="K92" s="262"/>
      <c r="L92" s="94"/>
      <c r="M92" s="92"/>
      <c r="Q92" s="97"/>
    </row>
    <row r="93" spans="1:17">
      <c r="A93" s="131">
        <v>4</v>
      </c>
      <c r="B93" s="273">
        <f>'Plot (4)'!W16</f>
        <v>0</v>
      </c>
      <c r="C93" s="273">
        <f>'Plot (4)'!X16</f>
        <v>0</v>
      </c>
      <c r="D93" s="273">
        <f>'Plot (4)'!Y16</f>
        <v>0</v>
      </c>
      <c r="E93" s="273" t="b">
        <f t="shared" si="13"/>
        <v>0</v>
      </c>
      <c r="F93" s="274"/>
      <c r="G93" s="420" t="str">
        <f t="shared" si="12"/>
        <v>Not Measured</v>
      </c>
      <c r="I93" s="94"/>
      <c r="J93" s="94"/>
      <c r="K93" s="262"/>
      <c r="L93" s="94"/>
      <c r="M93" s="92"/>
      <c r="Q93" s="97"/>
    </row>
    <row r="94" spans="1:17">
      <c r="A94" s="131">
        <v>4</v>
      </c>
      <c r="B94" s="273">
        <f>'Plot (4)'!W17</f>
        <v>0</v>
      </c>
      <c r="C94" s="273">
        <f>'Plot (4)'!X17</f>
        <v>0</v>
      </c>
      <c r="D94" s="273">
        <f>'Plot (4)'!Y17</f>
        <v>0</v>
      </c>
      <c r="E94" s="273" t="b">
        <f t="shared" si="13"/>
        <v>0</v>
      </c>
      <c r="F94" s="274"/>
      <c r="G94" s="420" t="str">
        <f t="shared" si="12"/>
        <v>Not Measured</v>
      </c>
      <c r="I94" s="94"/>
      <c r="J94" s="94"/>
      <c r="K94" s="262"/>
      <c r="L94" s="94"/>
      <c r="M94" s="92"/>
      <c r="Q94" s="97"/>
    </row>
    <row r="95" spans="1:17">
      <c r="A95" s="131">
        <v>4</v>
      </c>
      <c r="B95" s="273">
        <f>'Plot (4)'!W18</f>
        <v>0</v>
      </c>
      <c r="C95" s="273">
        <f>'Plot (4)'!X18</f>
        <v>0</v>
      </c>
      <c r="D95" s="273">
        <f>'Plot (4)'!Y18</f>
        <v>0</v>
      </c>
      <c r="E95" s="273" t="b">
        <f t="shared" si="13"/>
        <v>0</v>
      </c>
      <c r="F95" s="274"/>
      <c r="G95" s="420" t="str">
        <f t="shared" ref="G95:G117" si="14">IF(D95=0,"Not Measured",(IF((B95)=0,"No Species",IF((B95)="Pl",POWER(10,(-4.349054+(1.82276*LOG10(C95))+(1.10812*LOG10(D95)))),IF((B95)="Pli",POWER(10,(-4.349054+(1.82276*LOG10(C95))+(1.10812*LOG10(D95)))),IF((B95)="Cw",POWER(10,(-4.139118+(1.71677*LOG10(C95))+(1.04742*LOG10(D95)))),IF((B95)="Bl",POWER(10,(-4.266202+(1.78296*LOG10(C95))+(1.10382*LOG10(D95)))),IF((B95)="Fd",POWER(10,(-4.319071+(1.81382*LOG10(C95))+(1.04242*LOG10(D95)))),IF((B95)="Hw",POWER(10,(-4.41882+(1.86778*LOG10(C95))+(1.09989*LOG10(D95)))),IF((B95)="Sx",POWER(10,(-4.310416+(1.82284*LOG10(C95))+(1.05729*LOG10(D95)))),IF((B95)="Se",POWER(10,(-4.310416+(1.82284*LOG10(C95))+(1.05729*LOG10(D95)))),IF((B95)="Dr",POWER(10,(-4.431705+(1.89057*LOG10(C95))+(1.09077*LOG10(D95)))),IF((B95)="Pw",POWER(10,(-4.3005226+(1.8578*LOG10(C95))+(1.02225*LOG10(D95)))),IF((B95)="Yc",POWER(10,(-4.187127+(1.77736*LOG10(C95))+(1.03299*LOG10(D95)))),"Unknown Species"))))))))))))))</f>
        <v>Not Measured</v>
      </c>
      <c r="I95" s="94"/>
      <c r="J95" s="94"/>
      <c r="K95" s="262"/>
      <c r="L95" s="94"/>
      <c r="M95" s="92"/>
      <c r="O95" s="93"/>
      <c r="P95" s="251"/>
      <c r="Q95" s="97"/>
    </row>
    <row r="96" spans="1:17">
      <c r="A96" s="131">
        <v>4</v>
      </c>
      <c r="B96" s="273">
        <f>'Plot (4)'!W19</f>
        <v>0</v>
      </c>
      <c r="C96" s="273">
        <f>'Plot (4)'!X19</f>
        <v>0</v>
      </c>
      <c r="D96" s="273">
        <f>'Plot (4)'!Y19</f>
        <v>0</v>
      </c>
      <c r="E96" s="273" t="b">
        <f t="shared" si="13"/>
        <v>0</v>
      </c>
      <c r="F96" s="274"/>
      <c r="G96" s="420" t="str">
        <f t="shared" si="14"/>
        <v>Not Measured</v>
      </c>
      <c r="I96" s="94"/>
      <c r="J96" s="94"/>
      <c r="K96" s="262"/>
      <c r="L96" s="94"/>
      <c r="M96" s="92"/>
      <c r="O96" s="93"/>
      <c r="P96" s="251"/>
      <c r="Q96" s="97"/>
    </row>
    <row r="97" spans="1:17">
      <c r="A97" s="131">
        <v>4</v>
      </c>
      <c r="B97" s="273">
        <f>'Plot (4)'!W20</f>
        <v>0</v>
      </c>
      <c r="C97" s="273">
        <f>'Plot (4)'!X20</f>
        <v>0</v>
      </c>
      <c r="D97" s="273">
        <f>'Plot (4)'!Y20</f>
        <v>0</v>
      </c>
      <c r="E97" s="273" t="b">
        <f t="shared" si="13"/>
        <v>0</v>
      </c>
      <c r="F97" s="274"/>
      <c r="G97" s="420" t="str">
        <f t="shared" si="14"/>
        <v>Not Measured</v>
      </c>
      <c r="I97" s="94"/>
      <c r="J97" s="94"/>
      <c r="K97" s="262"/>
      <c r="L97" s="94"/>
      <c r="M97" s="92"/>
      <c r="O97" s="93"/>
      <c r="P97" s="251"/>
      <c r="Q97" s="97"/>
    </row>
    <row r="98" spans="1:17">
      <c r="A98" s="131">
        <v>4</v>
      </c>
      <c r="B98" s="273">
        <f>'Plot (4)'!W21</f>
        <v>0</v>
      </c>
      <c r="C98" s="273">
        <f>'Plot (4)'!X21</f>
        <v>0</v>
      </c>
      <c r="D98" s="273">
        <f>'Plot (4)'!Y21</f>
        <v>0</v>
      </c>
      <c r="E98" s="273" t="b">
        <f t="shared" si="13"/>
        <v>0</v>
      </c>
      <c r="F98" s="274"/>
      <c r="G98" s="420" t="str">
        <f t="shared" si="14"/>
        <v>Not Measured</v>
      </c>
      <c r="I98" s="94"/>
      <c r="J98" s="94"/>
      <c r="K98" s="262"/>
      <c r="L98" s="94"/>
      <c r="M98" s="92"/>
      <c r="O98" s="93"/>
      <c r="P98" s="251"/>
      <c r="Q98" s="97"/>
    </row>
    <row r="99" spans="1:17">
      <c r="A99" s="131">
        <v>4</v>
      </c>
      <c r="B99" s="273">
        <f>'Plot (4)'!W22</f>
        <v>0</v>
      </c>
      <c r="C99" s="273">
        <f>'Plot (4)'!X22</f>
        <v>0</v>
      </c>
      <c r="D99" s="273">
        <f>'Plot (4)'!Y22</f>
        <v>0</v>
      </c>
      <c r="E99" s="273" t="b">
        <f t="shared" si="13"/>
        <v>0</v>
      </c>
      <c r="F99" s="274"/>
      <c r="G99" s="420" t="str">
        <f t="shared" si="14"/>
        <v>Not Measured</v>
      </c>
      <c r="I99" s="94"/>
      <c r="J99" s="94"/>
      <c r="K99" s="262"/>
      <c r="L99" s="94"/>
      <c r="M99" s="92"/>
      <c r="O99" s="93"/>
      <c r="P99" s="251"/>
      <c r="Q99" s="97"/>
    </row>
    <row r="100" spans="1:17">
      <c r="A100" s="131">
        <v>4</v>
      </c>
      <c r="B100" s="273">
        <f>'Plot (4)'!W23</f>
        <v>0</v>
      </c>
      <c r="C100" s="273">
        <f>'Plot (4)'!X23</f>
        <v>0</v>
      </c>
      <c r="D100" s="273">
        <f>'Plot (4)'!Y23</f>
        <v>0</v>
      </c>
      <c r="E100" s="273" t="b">
        <f t="shared" si="13"/>
        <v>0</v>
      </c>
      <c r="F100" s="274"/>
      <c r="G100" s="420" t="str">
        <f t="shared" si="14"/>
        <v>Not Measured</v>
      </c>
      <c r="I100" s="94"/>
      <c r="J100" s="94"/>
      <c r="K100" s="262"/>
      <c r="L100" s="94"/>
      <c r="M100" s="92"/>
      <c r="O100" s="93"/>
      <c r="P100" s="251"/>
      <c r="Q100" s="97"/>
    </row>
    <row r="101" spans="1:17">
      <c r="A101" s="131">
        <v>4</v>
      </c>
      <c r="B101" s="273">
        <f>'Plot (4)'!W24</f>
        <v>0</v>
      </c>
      <c r="C101" s="273">
        <f>'Plot (4)'!X24</f>
        <v>0</v>
      </c>
      <c r="D101" s="273">
        <f>'Plot (4)'!Y24</f>
        <v>0</v>
      </c>
      <c r="E101" s="273" t="b">
        <f t="shared" si="13"/>
        <v>0</v>
      </c>
      <c r="F101" s="274"/>
      <c r="G101" s="420" t="str">
        <f t="shared" si="14"/>
        <v>Not Measured</v>
      </c>
      <c r="I101" s="94"/>
      <c r="J101" s="94"/>
      <c r="K101" s="262"/>
      <c r="L101" s="94"/>
      <c r="M101" s="92"/>
      <c r="O101" s="93"/>
      <c r="P101" s="251"/>
      <c r="Q101" s="97"/>
    </row>
    <row r="102" spans="1:17">
      <c r="A102" s="131">
        <v>4</v>
      </c>
      <c r="B102" s="273">
        <f>'Plot (4)'!W25</f>
        <v>0</v>
      </c>
      <c r="C102" s="273">
        <f>'Plot (4)'!X25</f>
        <v>0</v>
      </c>
      <c r="D102" s="273">
        <f>'Plot (4)'!Y25</f>
        <v>0</v>
      </c>
      <c r="E102" s="273" t="b">
        <f t="shared" si="13"/>
        <v>0</v>
      </c>
      <c r="F102" s="274"/>
      <c r="G102" s="420" t="str">
        <f t="shared" si="14"/>
        <v>Not Measured</v>
      </c>
      <c r="I102" s="94"/>
      <c r="J102" s="94"/>
      <c r="K102" s="262"/>
      <c r="L102" s="94"/>
      <c r="M102" s="92"/>
      <c r="O102" s="93"/>
      <c r="P102" s="251"/>
      <c r="Q102" s="97"/>
    </row>
    <row r="103" spans="1:17">
      <c r="A103" s="131">
        <v>4</v>
      </c>
      <c r="B103" s="273">
        <f>'Plot (4)'!W26</f>
        <v>0</v>
      </c>
      <c r="C103" s="273">
        <f>'Plot (4)'!X26</f>
        <v>0</v>
      </c>
      <c r="D103" s="273">
        <f>'Plot (4)'!Y26</f>
        <v>0</v>
      </c>
      <c r="E103" s="273" t="b">
        <f t="shared" ref="E103:E117" si="15">E102</f>
        <v>0</v>
      </c>
      <c r="F103" s="274"/>
      <c r="G103" s="420" t="str">
        <f t="shared" si="14"/>
        <v>Not Measured</v>
      </c>
      <c r="I103" s="94"/>
      <c r="J103" s="94"/>
      <c r="K103" s="262"/>
      <c r="L103" s="94"/>
      <c r="M103" s="92"/>
      <c r="O103" s="93"/>
      <c r="P103" s="251"/>
      <c r="Q103" s="97"/>
    </row>
    <row r="104" spans="1:17">
      <c r="A104" s="131">
        <v>4</v>
      </c>
      <c r="B104" s="273">
        <f>'Plot (4)'!W27</f>
        <v>0</v>
      </c>
      <c r="C104" s="273">
        <f>'Plot (4)'!X27</f>
        <v>0</v>
      </c>
      <c r="D104" s="273">
        <f>'Plot (4)'!Y27</f>
        <v>0</v>
      </c>
      <c r="E104" s="273" t="b">
        <f t="shared" si="15"/>
        <v>0</v>
      </c>
      <c r="F104" s="274"/>
      <c r="G104" s="420" t="str">
        <f t="shared" si="14"/>
        <v>Not Measured</v>
      </c>
      <c r="I104" s="94"/>
      <c r="J104" s="94"/>
      <c r="K104" s="262"/>
      <c r="L104" s="94"/>
      <c r="M104" s="92"/>
      <c r="O104" s="93"/>
      <c r="P104" s="251"/>
      <c r="Q104" s="97"/>
    </row>
    <row r="105" spans="1:17">
      <c r="A105" s="131">
        <v>4</v>
      </c>
      <c r="B105" s="273">
        <f>'Plot (4)'!W28</f>
        <v>0</v>
      </c>
      <c r="C105" s="273">
        <f>'Plot (4)'!X28</f>
        <v>0</v>
      </c>
      <c r="D105" s="273">
        <f>'Plot (4)'!Y28</f>
        <v>0</v>
      </c>
      <c r="E105" s="273" t="b">
        <f t="shared" si="15"/>
        <v>0</v>
      </c>
      <c r="F105" s="274"/>
      <c r="G105" s="420" t="str">
        <f t="shared" si="14"/>
        <v>Not Measured</v>
      </c>
      <c r="I105" s="94"/>
      <c r="J105" s="94"/>
      <c r="K105" s="262"/>
      <c r="L105" s="94"/>
      <c r="M105" s="92"/>
      <c r="O105" s="93"/>
      <c r="P105" s="251"/>
      <c r="Q105" s="97"/>
    </row>
    <row r="106" spans="1:17">
      <c r="A106" s="131">
        <v>4</v>
      </c>
      <c r="B106" s="273">
        <f>'Plot (4)'!W29</f>
        <v>0</v>
      </c>
      <c r="C106" s="273">
        <f>'Plot (4)'!X29</f>
        <v>0</v>
      </c>
      <c r="D106" s="273">
        <f>'Plot (4)'!Y29</f>
        <v>0</v>
      </c>
      <c r="E106" s="273" t="b">
        <f t="shared" si="15"/>
        <v>0</v>
      </c>
      <c r="F106" s="274"/>
      <c r="G106" s="420" t="str">
        <f t="shared" si="14"/>
        <v>Not Measured</v>
      </c>
      <c r="I106" s="94"/>
      <c r="J106" s="94"/>
      <c r="K106" s="262"/>
      <c r="L106" s="94"/>
      <c r="M106" s="92"/>
      <c r="O106" s="93"/>
      <c r="P106" s="251"/>
      <c r="Q106" s="97"/>
    </row>
    <row r="107" spans="1:17">
      <c r="A107" s="131">
        <v>4</v>
      </c>
      <c r="B107" s="273">
        <f>'Plot (4)'!W30</f>
        <v>0</v>
      </c>
      <c r="C107" s="273">
        <f>'Plot (4)'!X30</f>
        <v>0</v>
      </c>
      <c r="D107" s="273">
        <f>'Plot (4)'!Y30</f>
        <v>0</v>
      </c>
      <c r="E107" s="273" t="b">
        <f t="shared" si="15"/>
        <v>0</v>
      </c>
      <c r="F107" s="274"/>
      <c r="G107" s="420" t="str">
        <f t="shared" si="14"/>
        <v>Not Measured</v>
      </c>
      <c r="I107" s="94"/>
      <c r="J107" s="94"/>
      <c r="K107" s="262"/>
      <c r="L107" s="94"/>
      <c r="M107" s="92"/>
      <c r="O107" s="93"/>
      <c r="P107" s="251"/>
      <c r="Q107" s="97"/>
    </row>
    <row r="108" spans="1:17">
      <c r="A108" s="131">
        <v>4</v>
      </c>
      <c r="B108" s="273">
        <f>'Plot (4)'!W31</f>
        <v>0</v>
      </c>
      <c r="C108" s="273">
        <f>'Plot (4)'!X31</f>
        <v>0</v>
      </c>
      <c r="D108" s="273">
        <f>'Plot (4)'!Y31</f>
        <v>0</v>
      </c>
      <c r="E108" s="273" t="b">
        <f t="shared" si="15"/>
        <v>0</v>
      </c>
      <c r="F108" s="274"/>
      <c r="G108" s="420" t="str">
        <f t="shared" si="14"/>
        <v>Not Measured</v>
      </c>
      <c r="I108" s="94"/>
      <c r="J108" s="94"/>
      <c r="K108" s="262"/>
      <c r="L108" s="94"/>
      <c r="M108" s="92"/>
      <c r="O108" s="93"/>
      <c r="P108" s="251"/>
      <c r="Q108" s="97"/>
    </row>
    <row r="109" spans="1:17">
      <c r="A109" s="131">
        <v>4</v>
      </c>
      <c r="B109" s="273">
        <f>'Plot (4)'!W32</f>
        <v>0</v>
      </c>
      <c r="C109" s="273">
        <f>'Plot (4)'!X32</f>
        <v>0</v>
      </c>
      <c r="D109" s="273">
        <f>'Plot (4)'!Y32</f>
        <v>0</v>
      </c>
      <c r="E109" s="273" t="b">
        <f t="shared" si="15"/>
        <v>0</v>
      </c>
      <c r="F109" s="274"/>
      <c r="G109" s="420" t="str">
        <f t="shared" si="14"/>
        <v>Not Measured</v>
      </c>
      <c r="I109" s="94"/>
      <c r="J109" s="94"/>
      <c r="K109" s="262"/>
      <c r="L109" s="94"/>
      <c r="M109" s="92"/>
      <c r="O109" s="93"/>
      <c r="P109" s="251"/>
      <c r="Q109" s="97"/>
    </row>
    <row r="110" spans="1:17">
      <c r="A110" s="131">
        <v>4</v>
      </c>
      <c r="B110" s="273">
        <f>'Plot (4)'!W33</f>
        <v>0</v>
      </c>
      <c r="C110" s="273">
        <f>'Plot (4)'!X33</f>
        <v>0</v>
      </c>
      <c r="D110" s="273">
        <f>'Plot (4)'!Y33</f>
        <v>0</v>
      </c>
      <c r="E110" s="273" t="b">
        <f t="shared" si="15"/>
        <v>0</v>
      </c>
      <c r="F110" s="274"/>
      <c r="G110" s="420" t="str">
        <f t="shared" si="14"/>
        <v>Not Measured</v>
      </c>
      <c r="I110" s="94"/>
      <c r="J110" s="94"/>
      <c r="K110" s="262"/>
      <c r="L110" s="94"/>
      <c r="M110" s="92"/>
      <c r="O110" s="93"/>
      <c r="P110" s="251"/>
      <c r="Q110" s="97"/>
    </row>
    <row r="111" spans="1:17">
      <c r="A111" s="131">
        <v>4</v>
      </c>
      <c r="B111" s="273">
        <f>'Plot (4)'!W34</f>
        <v>0</v>
      </c>
      <c r="C111" s="273">
        <f>'Plot (4)'!X34</f>
        <v>0</v>
      </c>
      <c r="D111" s="273">
        <f>'Plot (4)'!Y34</f>
        <v>0</v>
      </c>
      <c r="E111" s="273" t="b">
        <f t="shared" si="15"/>
        <v>0</v>
      </c>
      <c r="F111" s="274"/>
      <c r="G111" s="420" t="str">
        <f t="shared" si="14"/>
        <v>Not Measured</v>
      </c>
      <c r="I111" s="94"/>
      <c r="J111" s="94"/>
      <c r="K111" s="262"/>
      <c r="L111" s="94"/>
      <c r="M111" s="92"/>
      <c r="O111" s="93"/>
      <c r="P111" s="251"/>
      <c r="Q111" s="97"/>
    </row>
    <row r="112" spans="1:17">
      <c r="A112" s="131">
        <v>4</v>
      </c>
      <c r="B112" s="273">
        <f>'Plot (4)'!W35</f>
        <v>0</v>
      </c>
      <c r="C112" s="273">
        <f>'Plot (4)'!X35</f>
        <v>0</v>
      </c>
      <c r="D112" s="273">
        <f>'Plot (4)'!Y35</f>
        <v>0</v>
      </c>
      <c r="E112" s="273" t="b">
        <f t="shared" si="15"/>
        <v>0</v>
      </c>
      <c r="F112" s="274"/>
      <c r="G112" s="420" t="str">
        <f t="shared" si="14"/>
        <v>Not Measured</v>
      </c>
      <c r="I112" s="94"/>
      <c r="J112" s="94"/>
      <c r="K112" s="262"/>
      <c r="L112" s="94"/>
      <c r="M112" s="92"/>
    </row>
    <row r="113" spans="1:13">
      <c r="A113" s="131">
        <v>4</v>
      </c>
      <c r="B113" s="273">
        <f>'Plot (4)'!W36</f>
        <v>0</v>
      </c>
      <c r="C113" s="273">
        <f>'Plot (4)'!X36</f>
        <v>0</v>
      </c>
      <c r="D113" s="273">
        <f>'Plot (4)'!Y36</f>
        <v>0</v>
      </c>
      <c r="E113" s="273" t="b">
        <f t="shared" si="15"/>
        <v>0</v>
      </c>
      <c r="F113" s="274"/>
      <c r="G113" s="420" t="str">
        <f t="shared" si="14"/>
        <v>Not Measured</v>
      </c>
      <c r="I113" s="94"/>
      <c r="J113" s="94"/>
      <c r="K113" s="262"/>
      <c r="L113" s="94"/>
      <c r="M113" s="92"/>
    </row>
    <row r="114" spans="1:13">
      <c r="A114" s="131">
        <v>4</v>
      </c>
      <c r="B114" s="273">
        <f>'Plot (4)'!W37</f>
        <v>0</v>
      </c>
      <c r="C114" s="273">
        <f>'Plot (4)'!X37</f>
        <v>0</v>
      </c>
      <c r="D114" s="273">
        <f>'Plot (4)'!Y37</f>
        <v>0</v>
      </c>
      <c r="E114" s="273" t="b">
        <f t="shared" si="15"/>
        <v>0</v>
      </c>
      <c r="F114" s="274"/>
      <c r="G114" s="420" t="str">
        <f t="shared" si="14"/>
        <v>Not Measured</v>
      </c>
      <c r="I114" s="94"/>
      <c r="J114" s="94"/>
      <c r="K114" s="262"/>
      <c r="L114" s="94"/>
      <c r="M114" s="92"/>
    </row>
    <row r="115" spans="1:13">
      <c r="A115" s="131">
        <v>4</v>
      </c>
      <c r="B115" s="273">
        <f>'Plot (4)'!W38</f>
        <v>0</v>
      </c>
      <c r="C115" s="273">
        <f>'Plot (4)'!X38</f>
        <v>0</v>
      </c>
      <c r="D115" s="273">
        <f>'Plot (4)'!Y38</f>
        <v>0</v>
      </c>
      <c r="E115" s="273" t="b">
        <f t="shared" si="15"/>
        <v>0</v>
      </c>
      <c r="F115" s="274"/>
      <c r="G115" s="420" t="str">
        <f t="shared" si="14"/>
        <v>Not Measured</v>
      </c>
      <c r="I115" s="94"/>
      <c r="J115" s="94"/>
      <c r="K115" s="262"/>
      <c r="L115" s="94"/>
      <c r="M115" s="92"/>
    </row>
    <row r="116" spans="1:13">
      <c r="A116" s="131">
        <v>4</v>
      </c>
      <c r="B116" s="273">
        <f>'Plot (4)'!W39</f>
        <v>0</v>
      </c>
      <c r="C116" s="273">
        <f>'Plot (4)'!X39</f>
        <v>0</v>
      </c>
      <c r="D116" s="273">
        <f>'Plot (4)'!Y39</f>
        <v>0</v>
      </c>
      <c r="E116" s="273" t="b">
        <f t="shared" si="15"/>
        <v>0</v>
      </c>
      <c r="F116" s="274"/>
      <c r="G116" s="420" t="str">
        <f t="shared" si="14"/>
        <v>Not Measured</v>
      </c>
      <c r="I116" s="94"/>
      <c r="J116" s="94"/>
      <c r="K116" s="262"/>
      <c r="L116" s="94"/>
      <c r="M116" s="92"/>
    </row>
    <row r="117" spans="1:13" ht="13.5" thickBot="1">
      <c r="A117" s="132">
        <v>4</v>
      </c>
      <c r="B117" s="139">
        <f>'Plot (4)'!W40</f>
        <v>0</v>
      </c>
      <c r="C117" s="139">
        <f>'Plot (4)'!X40</f>
        <v>0</v>
      </c>
      <c r="D117" s="139">
        <f>'Plot (4)'!Y40</f>
        <v>0</v>
      </c>
      <c r="E117" s="139" t="b">
        <f t="shared" si="15"/>
        <v>0</v>
      </c>
      <c r="F117" s="269"/>
      <c r="G117" s="513" t="str">
        <f t="shared" si="14"/>
        <v>Not Measured</v>
      </c>
      <c r="I117" s="94"/>
      <c r="J117" s="94"/>
      <c r="K117" s="262"/>
      <c r="L117" s="94"/>
      <c r="M117" s="92"/>
    </row>
    <row r="118" spans="1:13">
      <c r="A118" s="131">
        <v>5</v>
      </c>
      <c r="B118" s="273">
        <f>'Plot (5)'!W12</f>
        <v>0</v>
      </c>
      <c r="C118" s="273">
        <f>'Plot (5)'!X12</f>
        <v>0</v>
      </c>
      <c r="D118" s="273">
        <f>'Plot (5)'!Y12</f>
        <v>0</v>
      </c>
      <c r="E118" s="273" t="b">
        <f>E102</f>
        <v>0</v>
      </c>
      <c r="F118" s="274"/>
      <c r="G118" s="420" t="str">
        <f t="shared" ref="G118:G137" si="16">IF(D118=0,"Not Measured",(IF((B118)=0,"No Species",IF((B118)="Pl",POWER(10,(-4.349054+(1.82276*LOG10(C118))+(1.10812*LOG10(D118)))),IF((B118)="Pli",POWER(10,(-4.349054+(1.82276*LOG10(C118))+(1.10812*LOG10(D118)))),IF((B118)="Cw",POWER(10,(-4.139118+(1.71677*LOG10(C118))+(1.04742*LOG10(D118)))),IF((B118)="Bl",POWER(10,(-4.266202+(1.78296*LOG10(C118))+(1.10382*LOG10(D118)))),IF((B118)="Fd",POWER(10,(-4.319071+(1.81382*LOG10(C118))+(1.04242*LOG10(D118)))),IF((B118)="Hw",POWER(10,(-4.41882+(1.86778*LOG10(C118))+(1.09989*LOG10(D118)))),IF((B118)="Sx",POWER(10,(-4.310416+(1.82284*LOG10(C118))+(1.05729*LOG10(D118)))),IF((B118)="Se",POWER(10,(-4.310416+(1.82284*LOG10(C118))+(1.05729*LOG10(D118)))),IF((B118)="Dr",POWER(10,(-4.431705+(1.89057*LOG10(C118))+(1.09077*LOG10(D118)))),IF((B118)="Pw",POWER(10,(-4.3005226+(1.8578*LOG10(C118))+(1.02225*LOG10(D118)))),IF((B118)="Yc",POWER(10,(-4.187127+(1.77736*LOG10(C118))+(1.03299*LOG10(D118)))),"Unknown Species"))))))))))))))</f>
        <v>Not Measured</v>
      </c>
      <c r="I118" s="94"/>
      <c r="J118" s="94"/>
      <c r="K118" s="262"/>
      <c r="L118" s="94"/>
      <c r="M118" s="92"/>
    </row>
    <row r="119" spans="1:13">
      <c r="A119" s="131">
        <v>5</v>
      </c>
      <c r="B119" s="273">
        <f>'Plot (5)'!W13</f>
        <v>0</v>
      </c>
      <c r="C119" s="273">
        <f>'Plot (5)'!X13</f>
        <v>0</v>
      </c>
      <c r="D119" s="273">
        <f>'Plot (5)'!Y13</f>
        <v>0</v>
      </c>
      <c r="E119" s="273" t="b">
        <f t="shared" ref="E119:E127" si="17">E118</f>
        <v>0</v>
      </c>
      <c r="F119" s="274"/>
      <c r="G119" s="420" t="str">
        <f t="shared" si="16"/>
        <v>Not Measured</v>
      </c>
      <c r="I119" s="94"/>
      <c r="J119" s="94"/>
      <c r="K119" s="262"/>
      <c r="L119" s="94"/>
      <c r="M119" s="92"/>
    </row>
    <row r="120" spans="1:13">
      <c r="A120" s="131">
        <v>5</v>
      </c>
      <c r="B120" s="273">
        <f>'Plot (5)'!W14</f>
        <v>0</v>
      </c>
      <c r="C120" s="273">
        <f>'Plot (5)'!X14</f>
        <v>0</v>
      </c>
      <c r="D120" s="273">
        <f>'Plot (5)'!Y14</f>
        <v>0</v>
      </c>
      <c r="E120" s="273" t="b">
        <f t="shared" si="17"/>
        <v>0</v>
      </c>
      <c r="F120" s="274"/>
      <c r="G120" s="420" t="str">
        <f t="shared" si="16"/>
        <v>Not Measured</v>
      </c>
      <c r="I120" s="94"/>
      <c r="J120" s="94"/>
      <c r="K120" s="262"/>
      <c r="L120" s="94"/>
      <c r="M120" s="92"/>
    </row>
    <row r="121" spans="1:13">
      <c r="A121" s="131">
        <v>5</v>
      </c>
      <c r="B121" s="273">
        <f>'Plot (5)'!W15</f>
        <v>0</v>
      </c>
      <c r="C121" s="273">
        <f>'Plot (5)'!X15</f>
        <v>0</v>
      </c>
      <c r="D121" s="273">
        <f>'Plot (5)'!Y15</f>
        <v>0</v>
      </c>
      <c r="E121" s="273" t="b">
        <f t="shared" si="17"/>
        <v>0</v>
      </c>
      <c r="F121" s="274"/>
      <c r="G121" s="420" t="str">
        <f t="shared" si="16"/>
        <v>Not Measured</v>
      </c>
      <c r="I121" s="94"/>
      <c r="J121" s="94"/>
      <c r="K121" s="262"/>
      <c r="L121" s="94"/>
      <c r="M121" s="92"/>
    </row>
    <row r="122" spans="1:13">
      <c r="A122" s="131">
        <v>5</v>
      </c>
      <c r="B122" s="273">
        <f>'Plot (5)'!W16</f>
        <v>0</v>
      </c>
      <c r="C122" s="273">
        <f>'Plot (5)'!X16</f>
        <v>0</v>
      </c>
      <c r="D122" s="273">
        <f>'Plot (5)'!Y16</f>
        <v>0</v>
      </c>
      <c r="E122" s="273" t="b">
        <f t="shared" si="17"/>
        <v>0</v>
      </c>
      <c r="F122" s="274"/>
      <c r="G122" s="420" t="str">
        <f t="shared" si="16"/>
        <v>Not Measured</v>
      </c>
      <c r="I122" s="94"/>
      <c r="J122" s="94"/>
      <c r="K122" s="262"/>
      <c r="L122" s="94"/>
      <c r="M122" s="92"/>
    </row>
    <row r="123" spans="1:13">
      <c r="A123" s="131">
        <v>5</v>
      </c>
      <c r="B123" s="273">
        <f>'Plot (5)'!W17</f>
        <v>0</v>
      </c>
      <c r="C123" s="273">
        <f>'Plot (5)'!X17</f>
        <v>0</v>
      </c>
      <c r="D123" s="273">
        <f>'Plot (5)'!Y17</f>
        <v>0</v>
      </c>
      <c r="E123" s="273" t="b">
        <f t="shared" si="17"/>
        <v>0</v>
      </c>
      <c r="F123" s="274"/>
      <c r="G123" s="420" t="str">
        <f t="shared" si="16"/>
        <v>Not Measured</v>
      </c>
      <c r="I123" s="94"/>
      <c r="J123" s="94"/>
      <c r="K123" s="262"/>
      <c r="L123" s="94"/>
      <c r="M123" s="92"/>
    </row>
    <row r="124" spans="1:13">
      <c r="A124" s="131">
        <v>5</v>
      </c>
      <c r="B124" s="273">
        <f>'Plot (5)'!W18</f>
        <v>0</v>
      </c>
      <c r="C124" s="273">
        <f>'Plot (5)'!X18</f>
        <v>0</v>
      </c>
      <c r="D124" s="273">
        <f>'Plot (5)'!Y18</f>
        <v>0</v>
      </c>
      <c r="E124" s="273" t="b">
        <f t="shared" si="17"/>
        <v>0</v>
      </c>
      <c r="F124" s="274"/>
      <c r="G124" s="420" t="str">
        <f t="shared" si="16"/>
        <v>Not Measured</v>
      </c>
      <c r="I124" s="94"/>
      <c r="J124" s="94"/>
      <c r="K124" s="262"/>
      <c r="L124" s="94"/>
      <c r="M124" s="92"/>
    </row>
    <row r="125" spans="1:13">
      <c r="A125" s="131">
        <v>5</v>
      </c>
      <c r="B125" s="273">
        <f>'Plot (5)'!W19</f>
        <v>0</v>
      </c>
      <c r="C125" s="273">
        <f>'Plot (5)'!X19</f>
        <v>0</v>
      </c>
      <c r="D125" s="273">
        <f>'Plot (5)'!Y19</f>
        <v>0</v>
      </c>
      <c r="E125" s="273" t="b">
        <f t="shared" si="17"/>
        <v>0</v>
      </c>
      <c r="F125" s="274"/>
      <c r="G125" s="420" t="str">
        <f t="shared" si="16"/>
        <v>Not Measured</v>
      </c>
      <c r="I125" s="94"/>
      <c r="J125" s="94"/>
      <c r="K125" s="262"/>
      <c r="L125" s="94"/>
      <c r="M125" s="92"/>
    </row>
    <row r="126" spans="1:13">
      <c r="A126" s="131">
        <v>5</v>
      </c>
      <c r="B126" s="273">
        <f>'Plot (5)'!W20</f>
        <v>0</v>
      </c>
      <c r="C126" s="273">
        <f>'Plot (5)'!X20</f>
        <v>0</v>
      </c>
      <c r="D126" s="273">
        <f>'Plot (5)'!Y20</f>
        <v>0</v>
      </c>
      <c r="E126" s="273" t="b">
        <f t="shared" si="17"/>
        <v>0</v>
      </c>
      <c r="F126" s="274"/>
      <c r="G126" s="420" t="str">
        <f t="shared" si="16"/>
        <v>Not Measured</v>
      </c>
      <c r="I126" s="94"/>
      <c r="J126" s="94"/>
      <c r="K126" s="262"/>
      <c r="L126" s="94"/>
      <c r="M126" s="92"/>
    </row>
    <row r="127" spans="1:13">
      <c r="A127" s="131">
        <v>5</v>
      </c>
      <c r="B127" s="273">
        <f>'Plot (5)'!W21</f>
        <v>0</v>
      </c>
      <c r="C127" s="273">
        <f>'Plot (5)'!X21</f>
        <v>0</v>
      </c>
      <c r="D127" s="273">
        <f>'Plot (5)'!Y21</f>
        <v>0</v>
      </c>
      <c r="E127" s="273" t="b">
        <f t="shared" si="17"/>
        <v>0</v>
      </c>
      <c r="F127" s="274"/>
      <c r="G127" s="420" t="str">
        <f t="shared" si="16"/>
        <v>Not Measured</v>
      </c>
      <c r="I127" s="94"/>
      <c r="J127" s="94"/>
      <c r="K127" s="262"/>
      <c r="L127" s="94"/>
      <c r="M127" s="92"/>
    </row>
    <row r="128" spans="1:13">
      <c r="A128" s="131">
        <v>5</v>
      </c>
      <c r="B128" s="273">
        <f>'Plot (5)'!W22</f>
        <v>0</v>
      </c>
      <c r="C128" s="273">
        <f>'Plot (5)'!X22</f>
        <v>0</v>
      </c>
      <c r="D128" s="273">
        <f>'Plot (5)'!Y22</f>
        <v>0</v>
      </c>
      <c r="E128" s="273" t="b">
        <f t="shared" ref="E128:E146" si="18">E127</f>
        <v>0</v>
      </c>
      <c r="F128" s="274"/>
      <c r="G128" s="420" t="str">
        <f t="shared" si="16"/>
        <v>Not Measured</v>
      </c>
      <c r="I128" s="94"/>
      <c r="J128" s="94"/>
      <c r="K128" s="262"/>
      <c r="L128" s="94"/>
      <c r="M128" s="92"/>
    </row>
    <row r="129" spans="1:79">
      <c r="A129" s="131">
        <v>5</v>
      </c>
      <c r="B129" s="273">
        <f>'Plot (5)'!W23</f>
        <v>0</v>
      </c>
      <c r="C129" s="273">
        <f>'Plot (5)'!X23</f>
        <v>0</v>
      </c>
      <c r="D129" s="273">
        <f>'Plot (5)'!Y23</f>
        <v>0</v>
      </c>
      <c r="E129" s="273" t="b">
        <f t="shared" si="18"/>
        <v>0</v>
      </c>
      <c r="F129" s="274"/>
      <c r="G129" s="420" t="str">
        <f t="shared" si="16"/>
        <v>Not Measured</v>
      </c>
      <c r="I129" s="94"/>
      <c r="J129" s="94"/>
      <c r="K129" s="262"/>
      <c r="L129" s="94"/>
      <c r="M129" s="92"/>
    </row>
    <row r="130" spans="1:79">
      <c r="A130" s="131">
        <v>5</v>
      </c>
      <c r="B130" s="273">
        <f>'Plot (5)'!W24</f>
        <v>0</v>
      </c>
      <c r="C130" s="273">
        <f>'Plot (5)'!X24</f>
        <v>0</v>
      </c>
      <c r="D130" s="273">
        <f>'Plot (5)'!Y24</f>
        <v>0</v>
      </c>
      <c r="E130" s="273" t="b">
        <f t="shared" si="18"/>
        <v>0</v>
      </c>
      <c r="F130" s="274"/>
      <c r="G130" s="420" t="str">
        <f t="shared" si="16"/>
        <v>Not Measured</v>
      </c>
      <c r="I130" s="94"/>
      <c r="J130" s="94"/>
      <c r="K130" s="262"/>
      <c r="L130" s="94"/>
      <c r="M130" s="92"/>
    </row>
    <row r="131" spans="1:79">
      <c r="A131" s="131">
        <v>5</v>
      </c>
      <c r="B131" s="273">
        <f>'Plot (5)'!W25</f>
        <v>0</v>
      </c>
      <c r="C131" s="273">
        <f>'Plot (5)'!X25</f>
        <v>0</v>
      </c>
      <c r="D131" s="273">
        <f>'Plot (5)'!Y25</f>
        <v>0</v>
      </c>
      <c r="E131" s="273" t="b">
        <f t="shared" si="18"/>
        <v>0</v>
      </c>
      <c r="F131" s="274"/>
      <c r="G131" s="420" t="str">
        <f t="shared" si="16"/>
        <v>Not Measured</v>
      </c>
      <c r="I131" s="94"/>
      <c r="J131" s="94"/>
      <c r="K131" s="262"/>
      <c r="L131" s="94"/>
      <c r="M131" s="92"/>
    </row>
    <row r="132" spans="1:79">
      <c r="A132" s="131">
        <v>5</v>
      </c>
      <c r="B132" s="273">
        <f>'Plot (5)'!W26</f>
        <v>0</v>
      </c>
      <c r="C132" s="273">
        <f>'Plot (5)'!X26</f>
        <v>0</v>
      </c>
      <c r="D132" s="273">
        <f>'Plot (5)'!Y26</f>
        <v>0</v>
      </c>
      <c r="E132" s="273" t="b">
        <f t="shared" si="18"/>
        <v>0</v>
      </c>
      <c r="F132" s="274"/>
      <c r="G132" s="420" t="str">
        <f t="shared" si="16"/>
        <v>Not Measured</v>
      </c>
      <c r="I132" s="94"/>
      <c r="J132" s="94"/>
      <c r="K132" s="262"/>
      <c r="L132" s="94"/>
      <c r="M132" s="92"/>
    </row>
    <row r="133" spans="1:79">
      <c r="A133" s="131">
        <v>5</v>
      </c>
      <c r="B133" s="273">
        <f>'Plot (5)'!W27</f>
        <v>0</v>
      </c>
      <c r="C133" s="273">
        <f>'Plot (5)'!X27</f>
        <v>0</v>
      </c>
      <c r="D133" s="273">
        <f>'Plot (5)'!Y27</f>
        <v>0</v>
      </c>
      <c r="E133" s="273" t="b">
        <f t="shared" si="18"/>
        <v>0</v>
      </c>
      <c r="F133" s="274"/>
      <c r="G133" s="420" t="str">
        <f t="shared" si="16"/>
        <v>Not Measured</v>
      </c>
      <c r="I133" s="94"/>
      <c r="J133" s="94"/>
      <c r="K133" s="262"/>
      <c r="L133" s="94"/>
      <c r="M133" s="92"/>
    </row>
    <row r="134" spans="1:79">
      <c r="A134" s="131">
        <v>5</v>
      </c>
      <c r="B134" s="273">
        <f>'Plot (5)'!W28</f>
        <v>0</v>
      </c>
      <c r="C134" s="273">
        <f>'Plot (5)'!X28</f>
        <v>0</v>
      </c>
      <c r="D134" s="273">
        <f>'Plot (5)'!Y28</f>
        <v>0</v>
      </c>
      <c r="E134" s="273" t="b">
        <f t="shared" si="18"/>
        <v>0</v>
      </c>
      <c r="F134" s="274"/>
      <c r="G134" s="420" t="str">
        <f t="shared" si="16"/>
        <v>Not Measured</v>
      </c>
      <c r="I134" s="94"/>
      <c r="J134" s="94"/>
      <c r="K134" s="262"/>
      <c r="L134" s="94"/>
      <c r="M134" s="92"/>
    </row>
    <row r="135" spans="1:79">
      <c r="A135" s="131">
        <v>5</v>
      </c>
      <c r="B135" s="273">
        <f>'Plot (5)'!W29</f>
        <v>0</v>
      </c>
      <c r="C135" s="273">
        <f>'Plot (5)'!X29</f>
        <v>0</v>
      </c>
      <c r="D135" s="273">
        <f>'Plot (5)'!Y29</f>
        <v>0</v>
      </c>
      <c r="E135" s="273" t="b">
        <f t="shared" si="18"/>
        <v>0</v>
      </c>
      <c r="F135" s="274"/>
      <c r="G135" s="420" t="str">
        <f t="shared" si="16"/>
        <v>Not Measured</v>
      </c>
      <c r="I135" s="94"/>
      <c r="J135" s="94"/>
      <c r="K135" s="262"/>
      <c r="L135" s="94"/>
      <c r="M135" s="92"/>
    </row>
    <row r="136" spans="1:79">
      <c r="A136" s="131">
        <v>5</v>
      </c>
      <c r="B136" s="273">
        <f>'Plot (5)'!W30</f>
        <v>0</v>
      </c>
      <c r="C136" s="273">
        <f>'Plot (5)'!X30</f>
        <v>0</v>
      </c>
      <c r="D136" s="273">
        <f>'Plot (5)'!Y30</f>
        <v>0</v>
      </c>
      <c r="E136" s="273" t="b">
        <f t="shared" si="18"/>
        <v>0</v>
      </c>
      <c r="F136" s="274"/>
      <c r="G136" s="420" t="str">
        <f t="shared" si="16"/>
        <v>Not Measured</v>
      </c>
      <c r="I136" s="94"/>
      <c r="J136" s="94"/>
      <c r="K136" s="262"/>
      <c r="L136" s="94"/>
      <c r="M136" s="92"/>
    </row>
    <row r="137" spans="1:79">
      <c r="A137" s="131">
        <v>5</v>
      </c>
      <c r="B137" s="273">
        <f>'Plot (5)'!W31</f>
        <v>0</v>
      </c>
      <c r="C137" s="273">
        <f>'Plot (5)'!X31</f>
        <v>0</v>
      </c>
      <c r="D137" s="273">
        <f>'Plot (5)'!Y31</f>
        <v>0</v>
      </c>
      <c r="E137" s="273" t="b">
        <f t="shared" si="18"/>
        <v>0</v>
      </c>
      <c r="F137" s="274"/>
      <c r="G137" s="420" t="str">
        <f t="shared" si="16"/>
        <v>Not Measured</v>
      </c>
      <c r="I137" s="94"/>
      <c r="J137" s="94"/>
      <c r="K137" s="262"/>
      <c r="L137" s="94"/>
      <c r="M137" s="92"/>
    </row>
    <row r="138" spans="1:79">
      <c r="A138" s="131">
        <v>5</v>
      </c>
      <c r="B138" s="273">
        <f>'Plot (5)'!W32</f>
        <v>0</v>
      </c>
      <c r="C138" s="273">
        <f>'Plot (5)'!X32</f>
        <v>0</v>
      </c>
      <c r="D138" s="273">
        <f>'Plot (5)'!Y32</f>
        <v>0</v>
      </c>
      <c r="E138" s="273" t="b">
        <f t="shared" si="18"/>
        <v>0</v>
      </c>
      <c r="F138" s="274"/>
      <c r="G138" s="420" t="str">
        <f t="shared" ref="G138:G146" si="19">IF(D138=0,"Not Measured",(IF((B138)=0,"No Species",IF((B138)="Pl",POWER(10,(-4.349054+(1.82276*LOG10(C138))+(1.10812*LOG10(D138)))),IF((B138)="Pli",POWER(10,(-4.349054+(1.82276*LOG10(C138))+(1.10812*LOG10(D138)))),IF((B138)="Cw",POWER(10,(-4.139118+(1.71677*LOG10(C138))+(1.04742*LOG10(D138)))),IF((B138)="Bl",POWER(10,(-4.266202+(1.78296*LOG10(C138))+(1.10382*LOG10(D138)))),IF((B138)="Fd",POWER(10,(-4.319071+(1.81382*LOG10(C138))+(1.04242*LOG10(D138)))),IF((B138)="Hw",POWER(10,(-4.41882+(1.86778*LOG10(C138))+(1.09989*LOG10(D138)))),IF((B138)="Sx",POWER(10,(-4.310416+(1.82284*LOG10(C138))+(1.05729*LOG10(D138)))),IF((B138)="Se",POWER(10,(-4.310416+(1.82284*LOG10(C138))+(1.05729*LOG10(D138)))),IF((B138)="Dr",POWER(10,(-4.431705+(1.89057*LOG10(C138))+(1.09077*LOG10(D138)))),IF((B138)="Pw",POWER(10,(-4.3005226+(1.8578*LOG10(C138))+(1.02225*LOG10(D138)))),IF((B138)="Yc",POWER(10,(-4.187127+(1.77736*LOG10(C138))+(1.03299*LOG10(D138)))),"Unknown Species"))))))))))))))</f>
        <v>Not Measured</v>
      </c>
      <c r="I138" s="94"/>
      <c r="J138" s="94"/>
      <c r="K138" s="262"/>
      <c r="L138" s="94"/>
      <c r="M138" s="92"/>
    </row>
    <row r="139" spans="1:79">
      <c r="A139" s="131">
        <v>5</v>
      </c>
      <c r="B139" s="273">
        <f>'Plot (5)'!W33</f>
        <v>0</v>
      </c>
      <c r="C139" s="273">
        <f>'Plot (5)'!X33</f>
        <v>0</v>
      </c>
      <c r="D139" s="273">
        <f>'Plot (5)'!Y33</f>
        <v>0</v>
      </c>
      <c r="E139" s="273" t="b">
        <f t="shared" si="18"/>
        <v>0</v>
      </c>
      <c r="F139" s="274"/>
      <c r="G139" s="420" t="str">
        <f t="shared" si="19"/>
        <v>Not Measured</v>
      </c>
      <c r="I139" s="94"/>
      <c r="J139" s="94"/>
      <c r="K139" s="262"/>
      <c r="L139" s="94"/>
      <c r="M139" s="92"/>
    </row>
    <row r="140" spans="1:79">
      <c r="A140" s="131">
        <v>5</v>
      </c>
      <c r="B140" s="273">
        <f>'Plot (5)'!W34</f>
        <v>0</v>
      </c>
      <c r="C140" s="273">
        <f>'Plot (5)'!X34</f>
        <v>0</v>
      </c>
      <c r="D140" s="273">
        <f>'Plot (5)'!Y34</f>
        <v>0</v>
      </c>
      <c r="E140" s="273" t="b">
        <f t="shared" si="18"/>
        <v>0</v>
      </c>
      <c r="F140" s="274"/>
      <c r="G140" s="420" t="str">
        <f t="shared" si="19"/>
        <v>Not Measured</v>
      </c>
      <c r="I140" s="94"/>
      <c r="J140" s="94"/>
      <c r="K140" s="262"/>
      <c r="L140" s="94"/>
      <c r="M140" s="92"/>
    </row>
    <row r="141" spans="1:79">
      <c r="A141" s="131">
        <v>5</v>
      </c>
      <c r="B141" s="273">
        <f>'Plot (5)'!W35</f>
        <v>0</v>
      </c>
      <c r="C141" s="273">
        <f>'Plot (5)'!X35</f>
        <v>0</v>
      </c>
      <c r="D141" s="273">
        <f>'Plot (5)'!Y35</f>
        <v>0</v>
      </c>
      <c r="E141" s="273" t="b">
        <f t="shared" si="18"/>
        <v>0</v>
      </c>
      <c r="F141" s="274"/>
      <c r="G141" s="420" t="str">
        <f t="shared" si="19"/>
        <v>Not Measured</v>
      </c>
      <c r="I141" s="94"/>
      <c r="J141" s="94"/>
      <c r="K141" s="262"/>
      <c r="L141" s="94"/>
      <c r="M141" s="92"/>
    </row>
    <row r="142" spans="1:79" s="34" customFormat="1">
      <c r="A142" s="131">
        <v>5</v>
      </c>
      <c r="B142" s="273">
        <f>'Plot (5)'!W36</f>
        <v>0</v>
      </c>
      <c r="C142" s="273">
        <f>'Plot (5)'!X36</f>
        <v>0</v>
      </c>
      <c r="D142" s="273">
        <f>'Plot (5)'!Y36</f>
        <v>0</v>
      </c>
      <c r="E142" s="273" t="b">
        <f t="shared" si="18"/>
        <v>0</v>
      </c>
      <c r="F142" s="274"/>
      <c r="G142" s="420" t="str">
        <f t="shared" si="19"/>
        <v>Not Measured</v>
      </c>
      <c r="H142" s="97"/>
      <c r="I142" s="93"/>
      <c r="J142" s="94"/>
      <c r="K142" s="262"/>
      <c r="L142" s="94"/>
      <c r="M142" s="92"/>
      <c r="N142" s="93"/>
      <c r="O142" s="94"/>
      <c r="P142" s="250"/>
      <c r="Q142" s="92"/>
      <c r="R142" s="94"/>
      <c r="S142" s="94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</row>
    <row r="143" spans="1:79" s="34" customFormat="1">
      <c r="A143" s="131">
        <v>5</v>
      </c>
      <c r="B143" s="273">
        <f>'Plot (5)'!W37</f>
        <v>0</v>
      </c>
      <c r="C143" s="273">
        <f>'Plot (5)'!X37</f>
        <v>0</v>
      </c>
      <c r="D143" s="273">
        <f>'Plot (5)'!Y37</f>
        <v>0</v>
      </c>
      <c r="E143" s="273" t="b">
        <f t="shared" si="18"/>
        <v>0</v>
      </c>
      <c r="F143" s="274"/>
      <c r="G143" s="420" t="str">
        <f t="shared" si="19"/>
        <v>Not Measured</v>
      </c>
      <c r="H143" s="92"/>
      <c r="I143" s="94"/>
      <c r="J143" s="94"/>
      <c r="K143" s="262"/>
      <c r="L143" s="94"/>
      <c r="M143" s="92"/>
      <c r="N143" s="93"/>
      <c r="O143" s="94"/>
      <c r="P143" s="250"/>
      <c r="Q143" s="92"/>
      <c r="R143" s="94"/>
      <c r="S143" s="94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92"/>
      <c r="BY143" s="92"/>
      <c r="BZ143" s="92"/>
      <c r="CA143" s="92"/>
    </row>
    <row r="144" spans="1:79" s="34" customFormat="1">
      <c r="A144" s="131">
        <v>5</v>
      </c>
      <c r="B144" s="273">
        <f>'Plot (5)'!W38</f>
        <v>0</v>
      </c>
      <c r="C144" s="273">
        <f>'Plot (5)'!X38</f>
        <v>0</v>
      </c>
      <c r="D144" s="273">
        <f>'Plot (5)'!Y38</f>
        <v>0</v>
      </c>
      <c r="E144" s="273" t="b">
        <f t="shared" si="18"/>
        <v>0</v>
      </c>
      <c r="F144" s="274"/>
      <c r="G144" s="420" t="str">
        <f t="shared" si="19"/>
        <v>Not Measured</v>
      </c>
      <c r="H144" s="92"/>
      <c r="I144" s="94"/>
      <c r="J144" s="94"/>
      <c r="K144" s="262"/>
      <c r="L144" s="94"/>
      <c r="M144" s="92"/>
      <c r="N144" s="93"/>
      <c r="O144" s="94"/>
      <c r="P144" s="250"/>
      <c r="Q144" s="92"/>
      <c r="R144" s="94"/>
      <c r="S144" s="94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2"/>
      <c r="BY144" s="92"/>
      <c r="BZ144" s="92"/>
      <c r="CA144" s="92"/>
    </row>
    <row r="145" spans="1:79" s="34" customFormat="1">
      <c r="A145" s="131">
        <v>5</v>
      </c>
      <c r="B145" s="273">
        <f>'Plot (5)'!W39</f>
        <v>0</v>
      </c>
      <c r="C145" s="273">
        <f>'Plot (5)'!X39</f>
        <v>0</v>
      </c>
      <c r="D145" s="273">
        <f>'Plot (5)'!Y39</f>
        <v>0</v>
      </c>
      <c r="E145" s="273" t="b">
        <f t="shared" si="18"/>
        <v>0</v>
      </c>
      <c r="F145" s="274"/>
      <c r="G145" s="420" t="str">
        <f t="shared" si="19"/>
        <v>Not Measured</v>
      </c>
      <c r="H145" s="92"/>
      <c r="I145" s="94"/>
      <c r="J145" s="94"/>
      <c r="K145" s="262"/>
      <c r="L145" s="94"/>
      <c r="M145" s="92"/>
      <c r="N145" s="93"/>
      <c r="O145" s="94"/>
      <c r="P145" s="250"/>
      <c r="Q145" s="92"/>
      <c r="R145" s="94"/>
      <c r="S145" s="94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</row>
    <row r="146" spans="1:79" s="34" customFormat="1" ht="13.5" thickBot="1">
      <c r="A146" s="132">
        <v>5</v>
      </c>
      <c r="B146" s="139">
        <f>'Plot (5)'!W40</f>
        <v>0</v>
      </c>
      <c r="C146" s="139">
        <f>'Plot (5)'!X40</f>
        <v>0</v>
      </c>
      <c r="D146" s="139">
        <f>'Plot (5)'!Y40</f>
        <v>0</v>
      </c>
      <c r="E146" s="139" t="b">
        <f t="shared" si="18"/>
        <v>0</v>
      </c>
      <c r="F146" s="269"/>
      <c r="G146" s="513" t="str">
        <f t="shared" si="19"/>
        <v>Not Measured</v>
      </c>
      <c r="H146" s="92"/>
      <c r="I146" s="94"/>
      <c r="J146" s="94"/>
      <c r="K146" s="262"/>
      <c r="L146" s="94"/>
      <c r="M146" s="92"/>
      <c r="N146" s="93"/>
      <c r="O146" s="94"/>
      <c r="P146" s="250"/>
      <c r="Q146" s="92"/>
      <c r="R146" s="94"/>
      <c r="S146" s="94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</row>
    <row r="147" spans="1:79" s="34" customFormat="1">
      <c r="A147" s="131">
        <v>6</v>
      </c>
      <c r="B147" s="273">
        <f>'Plot (6)'!W12</f>
        <v>0</v>
      </c>
      <c r="C147" s="273">
        <f>'Plot (6)'!X12</f>
        <v>0</v>
      </c>
      <c r="D147" s="273">
        <f>'Plot (6)'!Y12</f>
        <v>0</v>
      </c>
      <c r="E147" s="273" t="b">
        <f>E131</f>
        <v>0</v>
      </c>
      <c r="F147" s="274"/>
      <c r="G147" s="420" t="str">
        <f t="shared" ref="G147:G166" si="20">IF(D147=0,"Not Measured",(IF((B147)=0,"No Species",IF((B147)="Pl",POWER(10,(-4.349054+(1.82276*LOG10(C147))+(1.10812*LOG10(D147)))),IF((B147)="Pli",POWER(10,(-4.349054+(1.82276*LOG10(C147))+(1.10812*LOG10(D147)))),IF((B147)="Cw",POWER(10,(-4.139118+(1.71677*LOG10(C147))+(1.04742*LOG10(D147)))),IF((B147)="Bl",POWER(10,(-4.266202+(1.78296*LOG10(C147))+(1.10382*LOG10(D147)))),IF((B147)="Fd",POWER(10,(-4.319071+(1.81382*LOG10(C147))+(1.04242*LOG10(D147)))),IF((B147)="Hw",POWER(10,(-4.41882+(1.86778*LOG10(C147))+(1.09989*LOG10(D147)))),IF((B147)="Sx",POWER(10,(-4.310416+(1.82284*LOG10(C147))+(1.05729*LOG10(D147)))),IF((B147)="Se",POWER(10,(-4.310416+(1.82284*LOG10(C147))+(1.05729*LOG10(D147)))),IF((B147)="Dr",POWER(10,(-4.431705+(1.89057*LOG10(C147))+(1.09077*LOG10(D147)))),IF((B147)="Pw",POWER(10,(-4.3005226+(1.8578*LOG10(C147))+(1.02225*LOG10(D147)))),IF((B147)="Yc",POWER(10,(-4.187127+(1.77736*LOG10(C147))+(1.03299*LOG10(D147)))),"Unknown Species"))))))))))))))</f>
        <v>Not Measured</v>
      </c>
      <c r="H147" s="92"/>
      <c r="I147" s="94"/>
      <c r="J147" s="94"/>
      <c r="K147" s="262"/>
      <c r="L147" s="94"/>
      <c r="M147" s="92"/>
      <c r="N147" s="93"/>
      <c r="O147" s="94"/>
      <c r="P147" s="250"/>
      <c r="Q147" s="92"/>
      <c r="R147" s="94"/>
      <c r="S147" s="94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</row>
    <row r="148" spans="1:79" s="34" customFormat="1">
      <c r="A148" s="131">
        <v>6</v>
      </c>
      <c r="B148" s="273">
        <f>'Plot (6)'!W13</f>
        <v>0</v>
      </c>
      <c r="C148" s="273">
        <f>'Plot (6)'!X13</f>
        <v>0</v>
      </c>
      <c r="D148" s="273">
        <f>'Plot (6)'!Y13</f>
        <v>0</v>
      </c>
      <c r="E148" s="273" t="b">
        <f t="shared" ref="E148:E160" si="21">E147</f>
        <v>0</v>
      </c>
      <c r="F148" s="274"/>
      <c r="G148" s="420" t="str">
        <f t="shared" si="20"/>
        <v>Not Measured</v>
      </c>
      <c r="H148" s="92"/>
      <c r="I148" s="94"/>
      <c r="J148" s="94"/>
      <c r="K148" s="262"/>
      <c r="L148" s="94"/>
      <c r="M148" s="92"/>
      <c r="N148" s="93"/>
      <c r="O148" s="94"/>
      <c r="P148" s="250"/>
      <c r="Q148" s="92"/>
      <c r="R148" s="94"/>
      <c r="S148" s="94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</row>
    <row r="149" spans="1:79" s="34" customFormat="1">
      <c r="A149" s="131">
        <v>6</v>
      </c>
      <c r="B149" s="273">
        <f>'Plot (6)'!W14</f>
        <v>0</v>
      </c>
      <c r="C149" s="273">
        <f>'Plot (6)'!X14</f>
        <v>0</v>
      </c>
      <c r="D149" s="273">
        <f>'Plot (6)'!Y14</f>
        <v>0</v>
      </c>
      <c r="E149" s="273" t="b">
        <f t="shared" si="21"/>
        <v>0</v>
      </c>
      <c r="F149" s="274"/>
      <c r="G149" s="420" t="str">
        <f t="shared" si="20"/>
        <v>Not Measured</v>
      </c>
      <c r="H149" s="92"/>
      <c r="I149" s="94"/>
      <c r="J149" s="94"/>
      <c r="K149" s="262"/>
      <c r="L149" s="94"/>
      <c r="M149" s="92"/>
      <c r="N149" s="93"/>
      <c r="O149" s="94"/>
      <c r="P149" s="250"/>
      <c r="Q149" s="92"/>
      <c r="R149" s="94"/>
      <c r="S149" s="94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</row>
    <row r="150" spans="1:79" s="34" customFormat="1">
      <c r="A150" s="131">
        <v>6</v>
      </c>
      <c r="B150" s="273">
        <f>'Plot (6)'!W15</f>
        <v>0</v>
      </c>
      <c r="C150" s="273">
        <f>'Plot (6)'!X15</f>
        <v>0</v>
      </c>
      <c r="D150" s="273">
        <f>'Plot (6)'!Y15</f>
        <v>0</v>
      </c>
      <c r="E150" s="273" t="b">
        <f t="shared" si="21"/>
        <v>0</v>
      </c>
      <c r="F150" s="274"/>
      <c r="G150" s="420" t="str">
        <f t="shared" si="20"/>
        <v>Not Measured</v>
      </c>
      <c r="H150" s="92"/>
      <c r="I150" s="94"/>
      <c r="J150" s="94"/>
      <c r="K150" s="262"/>
      <c r="L150" s="94"/>
      <c r="M150" s="92"/>
      <c r="N150" s="93"/>
      <c r="O150" s="94"/>
      <c r="P150" s="250"/>
      <c r="Q150" s="92"/>
      <c r="R150" s="94"/>
      <c r="S150" s="94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</row>
    <row r="151" spans="1:79" s="34" customFormat="1">
      <c r="A151" s="131">
        <v>6</v>
      </c>
      <c r="B151" s="273">
        <f>'Plot (6)'!W16</f>
        <v>0</v>
      </c>
      <c r="C151" s="273">
        <f>'Plot (6)'!X16</f>
        <v>0</v>
      </c>
      <c r="D151" s="273">
        <f>'Plot (6)'!Y16</f>
        <v>0</v>
      </c>
      <c r="E151" s="273" t="b">
        <f t="shared" si="21"/>
        <v>0</v>
      </c>
      <c r="F151" s="274"/>
      <c r="G151" s="420" t="str">
        <f t="shared" si="20"/>
        <v>Not Measured</v>
      </c>
      <c r="H151" s="92"/>
      <c r="I151" s="94"/>
      <c r="J151" s="94"/>
      <c r="K151" s="262"/>
      <c r="L151" s="94"/>
      <c r="M151" s="92"/>
      <c r="N151" s="93"/>
      <c r="O151" s="94"/>
      <c r="P151" s="250"/>
      <c r="Q151" s="92"/>
      <c r="R151" s="94"/>
      <c r="S151" s="94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</row>
    <row r="152" spans="1:79" s="34" customFormat="1">
      <c r="A152" s="131">
        <v>6</v>
      </c>
      <c r="B152" s="273">
        <f>'Plot (6)'!W17</f>
        <v>0</v>
      </c>
      <c r="C152" s="273">
        <f>'Plot (6)'!X17</f>
        <v>0</v>
      </c>
      <c r="D152" s="273">
        <f>'Plot (6)'!Y17</f>
        <v>0</v>
      </c>
      <c r="E152" s="273" t="b">
        <f t="shared" si="21"/>
        <v>0</v>
      </c>
      <c r="F152" s="274"/>
      <c r="G152" s="420" t="str">
        <f t="shared" si="20"/>
        <v>Not Measured</v>
      </c>
      <c r="H152" s="92"/>
      <c r="I152" s="94"/>
      <c r="J152" s="94"/>
      <c r="K152" s="262"/>
      <c r="L152" s="94"/>
      <c r="M152" s="92"/>
      <c r="N152" s="93"/>
      <c r="O152" s="94"/>
      <c r="P152" s="250"/>
      <c r="Q152" s="92"/>
      <c r="R152" s="94"/>
      <c r="S152" s="94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</row>
    <row r="153" spans="1:79" s="34" customFormat="1">
      <c r="A153" s="131">
        <v>6</v>
      </c>
      <c r="B153" s="273">
        <f>'Plot (6)'!W18</f>
        <v>0</v>
      </c>
      <c r="C153" s="273">
        <f>'Plot (6)'!X18</f>
        <v>0</v>
      </c>
      <c r="D153" s="273">
        <f>'Plot (6)'!Y18</f>
        <v>0</v>
      </c>
      <c r="E153" s="273" t="b">
        <f t="shared" si="21"/>
        <v>0</v>
      </c>
      <c r="F153" s="274"/>
      <c r="G153" s="420" t="str">
        <f t="shared" si="20"/>
        <v>Not Measured</v>
      </c>
      <c r="H153" s="92"/>
      <c r="I153" s="94"/>
      <c r="J153" s="94"/>
      <c r="K153" s="262"/>
      <c r="L153" s="94"/>
      <c r="M153" s="92"/>
      <c r="N153" s="93"/>
      <c r="O153" s="94"/>
      <c r="P153" s="250"/>
      <c r="Q153" s="92"/>
      <c r="R153" s="94"/>
      <c r="S153" s="94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</row>
    <row r="154" spans="1:79" s="34" customFormat="1">
      <c r="A154" s="131">
        <v>6</v>
      </c>
      <c r="B154" s="273">
        <f>'Plot (6)'!W19</f>
        <v>0</v>
      </c>
      <c r="C154" s="273">
        <f>'Plot (6)'!X19</f>
        <v>0</v>
      </c>
      <c r="D154" s="273">
        <f>'Plot (6)'!Y19</f>
        <v>0</v>
      </c>
      <c r="E154" s="273" t="b">
        <f t="shared" si="21"/>
        <v>0</v>
      </c>
      <c r="F154" s="274"/>
      <c r="G154" s="420" t="str">
        <f t="shared" si="20"/>
        <v>Not Measured</v>
      </c>
      <c r="H154" s="92"/>
      <c r="I154" s="94"/>
      <c r="J154" s="94"/>
      <c r="K154" s="262"/>
      <c r="L154" s="94"/>
      <c r="M154" s="92"/>
      <c r="N154" s="93"/>
      <c r="O154" s="94"/>
      <c r="P154" s="250"/>
      <c r="Q154" s="92"/>
      <c r="R154" s="94"/>
      <c r="S154" s="94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</row>
    <row r="155" spans="1:79" s="34" customFormat="1">
      <c r="A155" s="131">
        <v>6</v>
      </c>
      <c r="B155" s="273">
        <f>'Plot (6)'!W20</f>
        <v>0</v>
      </c>
      <c r="C155" s="273">
        <f>'Plot (6)'!X20</f>
        <v>0</v>
      </c>
      <c r="D155" s="273">
        <f>'Plot (6)'!Y20</f>
        <v>0</v>
      </c>
      <c r="E155" s="273" t="b">
        <f t="shared" si="21"/>
        <v>0</v>
      </c>
      <c r="F155" s="274"/>
      <c r="G155" s="420" t="str">
        <f t="shared" si="20"/>
        <v>Not Measured</v>
      </c>
      <c r="H155" s="92"/>
      <c r="I155" s="94"/>
      <c r="J155" s="94"/>
      <c r="K155" s="262"/>
      <c r="L155" s="94"/>
      <c r="M155" s="92"/>
      <c r="N155" s="93"/>
      <c r="O155" s="94"/>
      <c r="P155" s="250"/>
      <c r="Q155" s="92"/>
      <c r="R155" s="94"/>
      <c r="S155" s="94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</row>
    <row r="156" spans="1:79" s="34" customFormat="1">
      <c r="A156" s="131">
        <v>6</v>
      </c>
      <c r="B156" s="273">
        <f>'Plot (6)'!W21</f>
        <v>0</v>
      </c>
      <c r="C156" s="273">
        <f>'Plot (6)'!X21</f>
        <v>0</v>
      </c>
      <c r="D156" s="273">
        <f>'Plot (6)'!Y21</f>
        <v>0</v>
      </c>
      <c r="E156" s="273" t="b">
        <f t="shared" si="21"/>
        <v>0</v>
      </c>
      <c r="F156" s="274"/>
      <c r="G156" s="420" t="str">
        <f t="shared" si="20"/>
        <v>Not Measured</v>
      </c>
      <c r="H156" s="92"/>
      <c r="I156" s="94"/>
      <c r="J156" s="94"/>
      <c r="K156" s="262"/>
      <c r="L156" s="94"/>
      <c r="M156" s="92"/>
      <c r="N156" s="93"/>
      <c r="O156" s="94"/>
      <c r="P156" s="250"/>
      <c r="Q156" s="92"/>
      <c r="R156" s="94"/>
      <c r="S156" s="94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92"/>
      <c r="BY156" s="92"/>
      <c r="BZ156" s="92"/>
      <c r="CA156" s="92"/>
    </row>
    <row r="157" spans="1:79" s="34" customFormat="1">
      <c r="A157" s="131">
        <v>6</v>
      </c>
      <c r="B157" s="273">
        <f>'Plot (6)'!W22</f>
        <v>0</v>
      </c>
      <c r="C157" s="273">
        <f>'Plot (6)'!X22</f>
        <v>0</v>
      </c>
      <c r="D157" s="273">
        <f>'Plot (6)'!Y22</f>
        <v>0</v>
      </c>
      <c r="E157" s="273" t="b">
        <f t="shared" si="21"/>
        <v>0</v>
      </c>
      <c r="F157" s="274"/>
      <c r="G157" s="420" t="str">
        <f t="shared" si="20"/>
        <v>Not Measured</v>
      </c>
      <c r="H157" s="92"/>
      <c r="I157" s="94"/>
      <c r="J157" s="94"/>
      <c r="K157" s="262"/>
      <c r="L157" s="94"/>
      <c r="M157" s="92"/>
      <c r="N157" s="93"/>
      <c r="O157" s="94"/>
      <c r="P157" s="250"/>
      <c r="Q157" s="92"/>
      <c r="R157" s="94"/>
      <c r="S157" s="94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</row>
    <row r="158" spans="1:79" s="34" customFormat="1">
      <c r="A158" s="131">
        <v>6</v>
      </c>
      <c r="B158" s="273">
        <f>'Plot (6)'!W23</f>
        <v>0</v>
      </c>
      <c r="C158" s="273">
        <f>'Plot (6)'!X23</f>
        <v>0</v>
      </c>
      <c r="D158" s="273">
        <f>'Plot (6)'!Y23</f>
        <v>0</v>
      </c>
      <c r="E158" s="273" t="b">
        <f t="shared" si="21"/>
        <v>0</v>
      </c>
      <c r="F158" s="274"/>
      <c r="G158" s="420" t="str">
        <f t="shared" si="20"/>
        <v>Not Measured</v>
      </c>
      <c r="H158" s="92"/>
      <c r="I158" s="94"/>
      <c r="J158" s="94"/>
      <c r="K158" s="262"/>
      <c r="L158" s="94"/>
      <c r="M158" s="92"/>
      <c r="N158" s="93"/>
      <c r="O158" s="94"/>
      <c r="P158" s="250"/>
      <c r="Q158" s="92"/>
      <c r="R158" s="94"/>
      <c r="S158" s="94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</row>
    <row r="159" spans="1:79" s="34" customFormat="1">
      <c r="A159" s="131">
        <v>6</v>
      </c>
      <c r="B159" s="273">
        <f>'Plot (6)'!W24</f>
        <v>0</v>
      </c>
      <c r="C159" s="273">
        <f>'Plot (6)'!X24</f>
        <v>0</v>
      </c>
      <c r="D159" s="273">
        <f>'Plot (6)'!Y24</f>
        <v>0</v>
      </c>
      <c r="E159" s="273" t="b">
        <f t="shared" si="21"/>
        <v>0</v>
      </c>
      <c r="F159" s="274"/>
      <c r="G159" s="420" t="str">
        <f t="shared" si="20"/>
        <v>Not Measured</v>
      </c>
      <c r="H159" s="92"/>
      <c r="I159" s="94"/>
      <c r="J159" s="94"/>
      <c r="K159" s="262"/>
      <c r="L159" s="94"/>
      <c r="M159" s="92"/>
      <c r="N159" s="93"/>
      <c r="O159" s="94"/>
      <c r="P159" s="250"/>
      <c r="Q159" s="92"/>
      <c r="R159" s="94"/>
      <c r="S159" s="94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</row>
    <row r="160" spans="1:79" s="34" customFormat="1">
      <c r="A160" s="131">
        <v>6</v>
      </c>
      <c r="B160" s="273">
        <f>'Plot (6)'!W25</f>
        <v>0</v>
      </c>
      <c r="C160" s="273">
        <f>'Plot (6)'!X25</f>
        <v>0</v>
      </c>
      <c r="D160" s="273">
        <f>'Plot (6)'!Y25</f>
        <v>0</v>
      </c>
      <c r="E160" s="273" t="b">
        <f t="shared" si="21"/>
        <v>0</v>
      </c>
      <c r="F160" s="274"/>
      <c r="G160" s="420" t="str">
        <f t="shared" si="20"/>
        <v>Not Measured</v>
      </c>
      <c r="H160" s="92"/>
      <c r="I160" s="94"/>
      <c r="J160" s="94"/>
      <c r="K160" s="262"/>
      <c r="L160" s="94"/>
      <c r="M160" s="92"/>
      <c r="N160" s="93"/>
      <c r="O160" s="94"/>
      <c r="P160" s="250"/>
      <c r="Q160" s="92"/>
      <c r="R160" s="94"/>
      <c r="S160" s="94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</row>
    <row r="161" spans="1:79" s="34" customFormat="1">
      <c r="A161" s="131">
        <v>6</v>
      </c>
      <c r="B161" s="273">
        <f>'Plot (6)'!W26</f>
        <v>0</v>
      </c>
      <c r="C161" s="273">
        <f>'Plot (6)'!X26</f>
        <v>0</v>
      </c>
      <c r="D161" s="273">
        <f>'Plot (6)'!Y26</f>
        <v>0</v>
      </c>
      <c r="E161" s="273" t="b">
        <f t="shared" ref="E161:E175" si="22">E160</f>
        <v>0</v>
      </c>
      <c r="F161" s="274"/>
      <c r="G161" s="420" t="str">
        <f t="shared" si="20"/>
        <v>Not Measured</v>
      </c>
      <c r="H161" s="92"/>
      <c r="I161" s="94"/>
      <c r="J161" s="94"/>
      <c r="K161" s="262"/>
      <c r="L161" s="94"/>
      <c r="M161" s="92"/>
      <c r="N161" s="93"/>
      <c r="O161" s="94"/>
      <c r="P161" s="250"/>
      <c r="Q161" s="92"/>
      <c r="R161" s="94"/>
      <c r="S161" s="94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</row>
    <row r="162" spans="1:79" s="34" customFormat="1">
      <c r="A162" s="131">
        <v>6</v>
      </c>
      <c r="B162" s="273">
        <f>'Plot (6)'!W27</f>
        <v>0</v>
      </c>
      <c r="C162" s="273">
        <f>'Plot (6)'!X27</f>
        <v>0</v>
      </c>
      <c r="D162" s="273">
        <f>'Plot (6)'!Y27</f>
        <v>0</v>
      </c>
      <c r="E162" s="273" t="b">
        <f t="shared" si="22"/>
        <v>0</v>
      </c>
      <c r="F162" s="274"/>
      <c r="G162" s="420" t="str">
        <f t="shared" si="20"/>
        <v>Not Measured</v>
      </c>
      <c r="H162" s="92"/>
      <c r="I162" s="94"/>
      <c r="J162" s="94"/>
      <c r="K162" s="262"/>
      <c r="L162" s="94"/>
      <c r="M162" s="92"/>
      <c r="N162" s="93"/>
      <c r="O162" s="94"/>
      <c r="P162" s="250"/>
      <c r="Q162" s="92"/>
      <c r="R162" s="94"/>
      <c r="S162" s="94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</row>
    <row r="163" spans="1:79" s="34" customFormat="1">
      <c r="A163" s="131">
        <v>6</v>
      </c>
      <c r="B163" s="273">
        <f>'Plot (6)'!W28</f>
        <v>0</v>
      </c>
      <c r="C163" s="273">
        <f>'Plot (6)'!X28</f>
        <v>0</v>
      </c>
      <c r="D163" s="273">
        <f>'Plot (6)'!Y28</f>
        <v>0</v>
      </c>
      <c r="E163" s="273" t="b">
        <f t="shared" si="22"/>
        <v>0</v>
      </c>
      <c r="F163" s="274"/>
      <c r="G163" s="420" t="str">
        <f t="shared" si="20"/>
        <v>Not Measured</v>
      </c>
      <c r="H163" s="92"/>
      <c r="I163" s="94"/>
      <c r="J163" s="94"/>
      <c r="K163" s="262"/>
      <c r="L163" s="94"/>
      <c r="M163" s="92"/>
      <c r="N163" s="93"/>
      <c r="O163" s="94"/>
      <c r="P163" s="250"/>
      <c r="Q163" s="92"/>
      <c r="R163" s="94"/>
      <c r="S163" s="94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</row>
    <row r="164" spans="1:79" s="34" customFormat="1">
      <c r="A164" s="131">
        <v>6</v>
      </c>
      <c r="B164" s="273">
        <f>'Plot (6)'!W29</f>
        <v>0</v>
      </c>
      <c r="C164" s="273">
        <f>'Plot (6)'!X29</f>
        <v>0</v>
      </c>
      <c r="D164" s="273">
        <f>'Plot (6)'!Y29</f>
        <v>0</v>
      </c>
      <c r="E164" s="273" t="b">
        <f t="shared" si="22"/>
        <v>0</v>
      </c>
      <c r="F164" s="274"/>
      <c r="G164" s="420" t="str">
        <f t="shared" si="20"/>
        <v>Not Measured</v>
      </c>
      <c r="H164" s="92"/>
      <c r="I164" s="94"/>
      <c r="J164" s="94"/>
      <c r="K164" s="262"/>
      <c r="L164" s="94"/>
      <c r="M164" s="92"/>
      <c r="N164" s="93"/>
      <c r="O164" s="94"/>
      <c r="P164" s="250"/>
      <c r="Q164" s="92"/>
      <c r="R164" s="94"/>
      <c r="S164" s="94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</row>
    <row r="165" spans="1:79" s="34" customFormat="1">
      <c r="A165" s="131">
        <v>6</v>
      </c>
      <c r="B165" s="273">
        <f>'Plot (6)'!W30</f>
        <v>0</v>
      </c>
      <c r="C165" s="273">
        <f>'Plot (6)'!X30</f>
        <v>0</v>
      </c>
      <c r="D165" s="273">
        <f>'Plot (6)'!Y30</f>
        <v>0</v>
      </c>
      <c r="E165" s="273" t="b">
        <f t="shared" si="22"/>
        <v>0</v>
      </c>
      <c r="F165" s="274"/>
      <c r="G165" s="420" t="str">
        <f t="shared" si="20"/>
        <v>Not Measured</v>
      </c>
      <c r="H165" s="92"/>
      <c r="I165" s="94"/>
      <c r="J165" s="94"/>
      <c r="K165" s="262"/>
      <c r="L165" s="94"/>
      <c r="M165" s="92"/>
      <c r="N165" s="93"/>
      <c r="O165" s="94"/>
      <c r="P165" s="250"/>
      <c r="Q165" s="92"/>
      <c r="R165" s="94"/>
      <c r="S165" s="94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</row>
    <row r="166" spans="1:79" s="34" customFormat="1">
      <c r="A166" s="131">
        <v>6</v>
      </c>
      <c r="B166" s="273">
        <f>'Plot (6)'!W31</f>
        <v>0</v>
      </c>
      <c r="C166" s="273">
        <f>'Plot (6)'!X31</f>
        <v>0</v>
      </c>
      <c r="D166" s="273">
        <f>'Plot (6)'!Y31</f>
        <v>0</v>
      </c>
      <c r="E166" s="273" t="b">
        <f t="shared" si="22"/>
        <v>0</v>
      </c>
      <c r="F166" s="274"/>
      <c r="G166" s="420" t="str">
        <f t="shared" si="20"/>
        <v>Not Measured</v>
      </c>
      <c r="H166" s="92"/>
      <c r="I166" s="94"/>
      <c r="J166" s="94"/>
      <c r="K166" s="262"/>
      <c r="L166" s="94"/>
      <c r="M166" s="92"/>
      <c r="N166" s="93"/>
      <c r="O166" s="94"/>
      <c r="P166" s="250"/>
      <c r="Q166" s="92"/>
      <c r="R166" s="94"/>
      <c r="S166" s="94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</row>
    <row r="167" spans="1:79" s="34" customFormat="1">
      <c r="A167" s="131">
        <v>6</v>
      </c>
      <c r="B167" s="273">
        <f>'Plot (6)'!W32</f>
        <v>0</v>
      </c>
      <c r="C167" s="273">
        <f>'Plot (6)'!X32</f>
        <v>0</v>
      </c>
      <c r="D167" s="273">
        <f>'Plot (6)'!Y32</f>
        <v>0</v>
      </c>
      <c r="E167" s="273" t="b">
        <f t="shared" si="22"/>
        <v>0</v>
      </c>
      <c r="F167" s="274"/>
      <c r="G167" s="420" t="str">
        <f t="shared" ref="G167:G175" si="23">IF(D167=0,"Not Measured",(IF((B167)=0,"No Species",IF((B167)="Pl",POWER(10,(-4.349054+(1.82276*LOG10(C167))+(1.10812*LOG10(D167)))),IF((B167)="Pli",POWER(10,(-4.349054+(1.82276*LOG10(C167))+(1.10812*LOG10(D167)))),IF((B167)="Cw",POWER(10,(-4.139118+(1.71677*LOG10(C167))+(1.04742*LOG10(D167)))),IF((B167)="Bl",POWER(10,(-4.266202+(1.78296*LOG10(C167))+(1.10382*LOG10(D167)))),IF((B167)="Fd",POWER(10,(-4.319071+(1.81382*LOG10(C167))+(1.04242*LOG10(D167)))),IF((B167)="Hw",POWER(10,(-4.41882+(1.86778*LOG10(C167))+(1.09989*LOG10(D167)))),IF((B167)="Sx",POWER(10,(-4.310416+(1.82284*LOG10(C167))+(1.05729*LOG10(D167)))),IF((B167)="Se",POWER(10,(-4.310416+(1.82284*LOG10(C167))+(1.05729*LOG10(D167)))),IF((B167)="Dr",POWER(10,(-4.431705+(1.89057*LOG10(C167))+(1.09077*LOG10(D167)))),IF((B167)="Pw",POWER(10,(-4.3005226+(1.8578*LOG10(C167))+(1.02225*LOG10(D167)))),IF((B167)="Yc",POWER(10,(-4.187127+(1.77736*LOG10(C167))+(1.03299*LOG10(D167)))),"Unknown Species"))))))))))))))</f>
        <v>Not Measured</v>
      </c>
      <c r="H167" s="92"/>
      <c r="I167" s="94"/>
      <c r="J167" s="94"/>
      <c r="K167" s="262"/>
      <c r="L167" s="94"/>
      <c r="M167" s="92"/>
      <c r="N167" s="93"/>
      <c r="O167" s="94"/>
      <c r="P167" s="250"/>
      <c r="Q167" s="92"/>
      <c r="R167" s="94"/>
      <c r="S167" s="94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92"/>
      <c r="BY167" s="92"/>
      <c r="BZ167" s="92"/>
      <c r="CA167" s="92"/>
    </row>
    <row r="168" spans="1:79" s="34" customFormat="1">
      <c r="A168" s="131">
        <v>6</v>
      </c>
      <c r="B168" s="273">
        <f>'Plot (6)'!W33</f>
        <v>0</v>
      </c>
      <c r="C168" s="273">
        <f>'Plot (6)'!X33</f>
        <v>0</v>
      </c>
      <c r="D168" s="273">
        <f>'Plot (6)'!Y33</f>
        <v>0</v>
      </c>
      <c r="E168" s="273" t="b">
        <f t="shared" si="22"/>
        <v>0</v>
      </c>
      <c r="F168" s="274"/>
      <c r="G168" s="420" t="str">
        <f t="shared" si="23"/>
        <v>Not Measured</v>
      </c>
      <c r="H168" s="92"/>
      <c r="I168" s="94"/>
      <c r="J168" s="94"/>
      <c r="K168" s="262"/>
      <c r="L168" s="94"/>
      <c r="M168" s="92"/>
      <c r="N168" s="93"/>
      <c r="O168" s="94"/>
      <c r="P168" s="250"/>
      <c r="Q168" s="92"/>
      <c r="R168" s="94"/>
      <c r="S168" s="94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2"/>
      <c r="BY168" s="92"/>
      <c r="BZ168" s="92"/>
      <c r="CA168" s="92"/>
    </row>
    <row r="169" spans="1:79" s="34" customFormat="1">
      <c r="A169" s="131">
        <v>6</v>
      </c>
      <c r="B169" s="273">
        <f>'Plot (6)'!W34</f>
        <v>0</v>
      </c>
      <c r="C169" s="273">
        <f>'Plot (6)'!X34</f>
        <v>0</v>
      </c>
      <c r="D169" s="273">
        <f>'Plot (6)'!Y34</f>
        <v>0</v>
      </c>
      <c r="E169" s="273" t="b">
        <f t="shared" si="22"/>
        <v>0</v>
      </c>
      <c r="F169" s="274"/>
      <c r="G169" s="420" t="str">
        <f t="shared" si="23"/>
        <v>Not Measured</v>
      </c>
      <c r="H169" s="92"/>
      <c r="I169" s="94"/>
      <c r="J169" s="94"/>
      <c r="K169" s="262"/>
      <c r="L169" s="94"/>
      <c r="M169" s="92"/>
      <c r="N169" s="93"/>
      <c r="O169" s="94"/>
      <c r="P169" s="250"/>
      <c r="Q169" s="92"/>
      <c r="R169" s="94"/>
      <c r="S169" s="94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</row>
    <row r="170" spans="1:79" s="34" customFormat="1">
      <c r="A170" s="131">
        <v>6</v>
      </c>
      <c r="B170" s="273">
        <f>'Plot (6)'!W35</f>
        <v>0</v>
      </c>
      <c r="C170" s="273">
        <f>'Plot (6)'!X35</f>
        <v>0</v>
      </c>
      <c r="D170" s="273">
        <f>'Plot (6)'!Y35</f>
        <v>0</v>
      </c>
      <c r="E170" s="273" t="b">
        <f t="shared" si="22"/>
        <v>0</v>
      </c>
      <c r="F170" s="274"/>
      <c r="G170" s="420" t="str">
        <f t="shared" si="23"/>
        <v>Not Measured</v>
      </c>
      <c r="H170" s="92"/>
      <c r="I170" s="94"/>
      <c r="J170" s="94"/>
      <c r="K170" s="262"/>
      <c r="L170" s="94"/>
      <c r="M170" s="92"/>
      <c r="N170" s="93"/>
      <c r="O170" s="94"/>
      <c r="P170" s="250"/>
      <c r="Q170" s="92"/>
      <c r="R170" s="94"/>
      <c r="S170" s="94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</row>
    <row r="171" spans="1:79" s="34" customFormat="1">
      <c r="A171" s="131">
        <v>6</v>
      </c>
      <c r="B171" s="273">
        <f>'Plot (6)'!W36</f>
        <v>0</v>
      </c>
      <c r="C171" s="273">
        <f>'Plot (6)'!X36</f>
        <v>0</v>
      </c>
      <c r="D171" s="273">
        <f>'Plot (6)'!Y36</f>
        <v>0</v>
      </c>
      <c r="E171" s="273" t="b">
        <f t="shared" si="22"/>
        <v>0</v>
      </c>
      <c r="F171" s="274"/>
      <c r="G171" s="420" t="str">
        <f t="shared" si="23"/>
        <v>Not Measured</v>
      </c>
      <c r="H171" s="92"/>
      <c r="I171" s="94"/>
      <c r="J171" s="94"/>
      <c r="K171" s="262"/>
      <c r="L171" s="94"/>
      <c r="M171" s="92"/>
      <c r="N171" s="93"/>
      <c r="O171" s="94"/>
      <c r="P171" s="250"/>
      <c r="Q171" s="92"/>
      <c r="R171" s="94"/>
      <c r="S171" s="94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2"/>
      <c r="BY171" s="92"/>
      <c r="BZ171" s="92"/>
      <c r="CA171" s="92"/>
    </row>
    <row r="172" spans="1:79" s="34" customFormat="1">
      <c r="A172" s="131">
        <v>6</v>
      </c>
      <c r="B172" s="273">
        <f>'Plot (6)'!W37</f>
        <v>0</v>
      </c>
      <c r="C172" s="273">
        <f>'Plot (6)'!X37</f>
        <v>0</v>
      </c>
      <c r="D172" s="273">
        <f>'Plot (6)'!Y37</f>
        <v>0</v>
      </c>
      <c r="E172" s="273" t="b">
        <f t="shared" si="22"/>
        <v>0</v>
      </c>
      <c r="F172" s="274"/>
      <c r="G172" s="420" t="str">
        <f t="shared" si="23"/>
        <v>Not Measured</v>
      </c>
      <c r="H172" s="92"/>
      <c r="I172" s="94"/>
      <c r="J172" s="94"/>
      <c r="K172" s="262"/>
      <c r="L172" s="94"/>
      <c r="M172" s="92"/>
      <c r="N172" s="93"/>
      <c r="O172" s="94"/>
      <c r="P172" s="250"/>
      <c r="Q172" s="92"/>
      <c r="R172" s="94"/>
      <c r="S172" s="94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</row>
    <row r="173" spans="1:79" s="34" customFormat="1">
      <c r="A173" s="131">
        <v>6</v>
      </c>
      <c r="B173" s="273">
        <f>'Plot (6)'!W38</f>
        <v>0</v>
      </c>
      <c r="C173" s="273">
        <f>'Plot (6)'!X38</f>
        <v>0</v>
      </c>
      <c r="D173" s="273">
        <f>'Plot (6)'!Y38</f>
        <v>0</v>
      </c>
      <c r="E173" s="273" t="b">
        <f t="shared" si="22"/>
        <v>0</v>
      </c>
      <c r="F173" s="274"/>
      <c r="G173" s="420" t="str">
        <f t="shared" si="23"/>
        <v>Not Measured</v>
      </c>
      <c r="H173" s="92"/>
      <c r="I173" s="94"/>
      <c r="J173" s="94"/>
      <c r="K173" s="262"/>
      <c r="L173" s="94"/>
      <c r="M173" s="92"/>
      <c r="N173" s="93"/>
      <c r="O173" s="94"/>
      <c r="P173" s="250"/>
      <c r="Q173" s="92"/>
      <c r="R173" s="94"/>
      <c r="S173" s="94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</row>
    <row r="174" spans="1:79" s="34" customFormat="1">
      <c r="A174" s="131">
        <v>6</v>
      </c>
      <c r="B174" s="273">
        <f>'Plot (6)'!W39</f>
        <v>0</v>
      </c>
      <c r="C174" s="273">
        <f>'Plot (6)'!X39</f>
        <v>0</v>
      </c>
      <c r="D174" s="273">
        <f>'Plot (6)'!Y39</f>
        <v>0</v>
      </c>
      <c r="E174" s="273" t="b">
        <f t="shared" si="22"/>
        <v>0</v>
      </c>
      <c r="F174" s="274"/>
      <c r="G174" s="420" t="str">
        <f t="shared" si="23"/>
        <v>Not Measured</v>
      </c>
      <c r="H174" s="92"/>
      <c r="I174" s="94"/>
      <c r="J174" s="94"/>
      <c r="K174" s="262"/>
      <c r="L174" s="94"/>
      <c r="M174" s="92"/>
      <c r="N174" s="93"/>
      <c r="O174" s="94"/>
      <c r="P174" s="250"/>
      <c r="Q174" s="92"/>
      <c r="R174" s="94"/>
      <c r="S174" s="94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2"/>
      <c r="BY174" s="92"/>
      <c r="BZ174" s="92"/>
      <c r="CA174" s="92"/>
    </row>
    <row r="175" spans="1:79" s="34" customFormat="1" ht="13.5" thickBot="1">
      <c r="A175" s="132">
        <v>6</v>
      </c>
      <c r="B175" s="139">
        <f>'Plot (6)'!W40</f>
        <v>0</v>
      </c>
      <c r="C175" s="139">
        <f>'Plot (6)'!X40</f>
        <v>0</v>
      </c>
      <c r="D175" s="139">
        <f>'Plot (6)'!Y40</f>
        <v>0</v>
      </c>
      <c r="E175" s="139" t="b">
        <f t="shared" si="22"/>
        <v>0</v>
      </c>
      <c r="F175" s="269"/>
      <c r="G175" s="513" t="str">
        <f t="shared" si="23"/>
        <v>Not Measured</v>
      </c>
      <c r="H175" s="92"/>
      <c r="I175" s="94"/>
      <c r="J175" s="94"/>
      <c r="K175" s="262"/>
      <c r="L175" s="94"/>
      <c r="M175" s="92"/>
      <c r="N175" s="93"/>
      <c r="O175" s="94"/>
      <c r="P175" s="250"/>
      <c r="Q175" s="92"/>
      <c r="R175" s="94"/>
      <c r="S175" s="94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2"/>
      <c r="BY175" s="92"/>
      <c r="BZ175" s="92"/>
      <c r="CA175" s="92"/>
    </row>
    <row r="176" spans="1:79" s="34" customFormat="1">
      <c r="A176" s="131">
        <v>7</v>
      </c>
      <c r="B176" s="273">
        <f>'Plot (7)'!W12</f>
        <v>0</v>
      </c>
      <c r="C176" s="273">
        <f>'Plot (7)'!X12</f>
        <v>0</v>
      </c>
      <c r="D176" s="273">
        <f>'Plot (7)'!Y12</f>
        <v>0</v>
      </c>
      <c r="E176" s="273" t="b">
        <f>E160</f>
        <v>0</v>
      </c>
      <c r="F176" s="274"/>
      <c r="G176" s="420" t="str">
        <f t="shared" ref="G176:G185" si="24">IF(D176=0,"Not Measured",(IF((B176)=0,"No Species",IF((B176)="Pl",POWER(10,(-4.349054+(1.82276*LOG10(C176))+(1.10812*LOG10(D176)))),IF((B176)="Pli",POWER(10,(-4.349054+(1.82276*LOG10(C176))+(1.10812*LOG10(D176)))),IF((B176)="Cw",POWER(10,(-4.139118+(1.71677*LOG10(C176))+(1.04742*LOG10(D176)))),IF((B176)="Bl",POWER(10,(-4.266202+(1.78296*LOG10(C176))+(1.10382*LOG10(D176)))),IF((B176)="Fd",POWER(10,(-4.319071+(1.81382*LOG10(C176))+(1.04242*LOG10(D176)))),IF((B176)="Hw",POWER(10,(-4.41882+(1.86778*LOG10(C176))+(1.09989*LOG10(D176)))),IF((B176)="Sx",POWER(10,(-4.310416+(1.82284*LOG10(C176))+(1.05729*LOG10(D176)))),IF((B176)="Se",POWER(10,(-4.310416+(1.82284*LOG10(C176))+(1.05729*LOG10(D176)))),IF((B176)="Dr",POWER(10,(-4.431705+(1.89057*LOG10(C176))+(1.09077*LOG10(D176)))),IF((B176)="Pw",POWER(10,(-4.3005226+(1.8578*LOG10(C176))+(1.02225*LOG10(D176)))),IF((B176)="Yc",POWER(10,(-4.187127+(1.77736*LOG10(C176))+(1.03299*LOG10(D176)))),"Unknown Species"))))))))))))))</f>
        <v>Not Measured</v>
      </c>
      <c r="H176" s="92"/>
      <c r="I176" s="94"/>
      <c r="J176" s="94"/>
      <c r="K176" s="262"/>
      <c r="L176" s="94"/>
      <c r="M176" s="92"/>
      <c r="N176" s="93"/>
      <c r="O176" s="94"/>
      <c r="P176" s="250"/>
      <c r="Q176" s="92"/>
      <c r="R176" s="94"/>
      <c r="S176" s="94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</row>
    <row r="177" spans="1:79" s="34" customFormat="1">
      <c r="A177" s="131">
        <v>7</v>
      </c>
      <c r="B177" s="273">
        <f>'Plot (7)'!W13</f>
        <v>0</v>
      </c>
      <c r="C177" s="273">
        <f>'Plot (7)'!X13</f>
        <v>0</v>
      </c>
      <c r="D177" s="273">
        <f>'Plot (7)'!Y13</f>
        <v>0</v>
      </c>
      <c r="E177" s="273" t="b">
        <f t="shared" ref="E177:E189" si="25">E176</f>
        <v>0</v>
      </c>
      <c r="F177" s="274"/>
      <c r="G177" s="420" t="str">
        <f t="shared" si="24"/>
        <v>Not Measured</v>
      </c>
      <c r="H177" s="92"/>
      <c r="I177" s="94"/>
      <c r="J177" s="94"/>
      <c r="K177" s="262"/>
      <c r="L177" s="94"/>
      <c r="M177" s="92"/>
      <c r="N177" s="93"/>
      <c r="O177" s="94"/>
      <c r="P177" s="250"/>
      <c r="Q177" s="92"/>
      <c r="R177" s="94"/>
      <c r="S177" s="94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2"/>
      <c r="BY177" s="92"/>
      <c r="BZ177" s="92"/>
      <c r="CA177" s="92"/>
    </row>
    <row r="178" spans="1:79" s="34" customFormat="1">
      <c r="A178" s="131">
        <v>7</v>
      </c>
      <c r="B178" s="273">
        <f>'Plot (7)'!W14</f>
        <v>0</v>
      </c>
      <c r="C178" s="273">
        <f>'Plot (7)'!X14</f>
        <v>0</v>
      </c>
      <c r="D178" s="273">
        <f>'Plot (7)'!Y14</f>
        <v>0</v>
      </c>
      <c r="E178" s="273" t="b">
        <f t="shared" si="25"/>
        <v>0</v>
      </c>
      <c r="F178" s="274"/>
      <c r="G178" s="420" t="str">
        <f t="shared" si="24"/>
        <v>Not Measured</v>
      </c>
      <c r="H178" s="92"/>
      <c r="I178" s="94"/>
      <c r="J178" s="94"/>
      <c r="K178" s="262"/>
      <c r="L178" s="94"/>
      <c r="M178" s="92"/>
      <c r="N178" s="93"/>
      <c r="O178" s="94"/>
      <c r="P178" s="250"/>
      <c r="Q178" s="92"/>
      <c r="R178" s="94"/>
      <c r="S178" s="94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2"/>
      <c r="BY178" s="92"/>
      <c r="BZ178" s="92"/>
      <c r="CA178" s="92"/>
    </row>
    <row r="179" spans="1:79" s="34" customFormat="1">
      <c r="A179" s="131">
        <v>7</v>
      </c>
      <c r="B179" s="273">
        <f>'Plot (7)'!W15</f>
        <v>0</v>
      </c>
      <c r="C179" s="273">
        <f>'Plot (7)'!X15</f>
        <v>0</v>
      </c>
      <c r="D179" s="273">
        <f>'Plot (7)'!Y15</f>
        <v>0</v>
      </c>
      <c r="E179" s="273" t="b">
        <f t="shared" si="25"/>
        <v>0</v>
      </c>
      <c r="F179" s="274"/>
      <c r="G179" s="420" t="str">
        <f t="shared" si="24"/>
        <v>Not Measured</v>
      </c>
      <c r="H179" s="92"/>
      <c r="I179" s="94"/>
      <c r="J179" s="94"/>
      <c r="K179" s="262"/>
      <c r="L179" s="94"/>
      <c r="M179" s="92"/>
      <c r="N179" s="93"/>
      <c r="O179" s="94"/>
      <c r="P179" s="250"/>
      <c r="Q179" s="92"/>
      <c r="R179" s="94"/>
      <c r="S179" s="94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2"/>
      <c r="BY179" s="92"/>
      <c r="BZ179" s="92"/>
      <c r="CA179" s="92"/>
    </row>
    <row r="180" spans="1:79" s="34" customFormat="1">
      <c r="A180" s="131">
        <v>7</v>
      </c>
      <c r="B180" s="273">
        <f>'Plot (7)'!W16</f>
        <v>0</v>
      </c>
      <c r="C180" s="273">
        <f>'Plot (7)'!X16</f>
        <v>0</v>
      </c>
      <c r="D180" s="273">
        <f>'Plot (7)'!Y16</f>
        <v>0</v>
      </c>
      <c r="E180" s="273" t="b">
        <f t="shared" si="25"/>
        <v>0</v>
      </c>
      <c r="F180" s="274"/>
      <c r="G180" s="420" t="str">
        <f t="shared" si="24"/>
        <v>Not Measured</v>
      </c>
      <c r="H180" s="92"/>
      <c r="I180" s="94"/>
      <c r="J180" s="94"/>
      <c r="K180" s="262"/>
      <c r="L180" s="94"/>
      <c r="M180" s="92"/>
      <c r="N180" s="93"/>
      <c r="O180" s="94"/>
      <c r="P180" s="250"/>
      <c r="Q180" s="92"/>
      <c r="R180" s="94"/>
      <c r="S180" s="94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2"/>
      <c r="BY180" s="92"/>
      <c r="BZ180" s="92"/>
      <c r="CA180" s="92"/>
    </row>
    <row r="181" spans="1:79" s="34" customFormat="1">
      <c r="A181" s="131">
        <v>7</v>
      </c>
      <c r="B181" s="273">
        <f>'Plot (7)'!W17</f>
        <v>0</v>
      </c>
      <c r="C181" s="273">
        <f>'Plot (7)'!X17</f>
        <v>0</v>
      </c>
      <c r="D181" s="273">
        <f>'Plot (7)'!Y17</f>
        <v>0</v>
      </c>
      <c r="E181" s="273" t="b">
        <f t="shared" si="25"/>
        <v>0</v>
      </c>
      <c r="F181" s="274"/>
      <c r="G181" s="420" t="str">
        <f t="shared" si="24"/>
        <v>Not Measured</v>
      </c>
      <c r="H181" s="92"/>
      <c r="I181" s="94"/>
      <c r="J181" s="94"/>
      <c r="K181" s="262"/>
      <c r="L181" s="94"/>
      <c r="M181" s="92"/>
      <c r="N181" s="93"/>
      <c r="O181" s="94"/>
      <c r="P181" s="250"/>
      <c r="Q181" s="92"/>
      <c r="R181" s="94"/>
      <c r="S181" s="94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  <c r="AS181" s="92"/>
      <c r="AT181" s="92"/>
      <c r="AU181" s="92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92"/>
      <c r="BY181" s="92"/>
      <c r="BZ181" s="92"/>
      <c r="CA181" s="92"/>
    </row>
    <row r="182" spans="1:79" s="34" customFormat="1">
      <c r="A182" s="131">
        <v>7</v>
      </c>
      <c r="B182" s="273">
        <f>'Plot (7)'!W18</f>
        <v>0</v>
      </c>
      <c r="C182" s="273">
        <f>'Plot (7)'!X18</f>
        <v>0</v>
      </c>
      <c r="D182" s="273">
        <f>'Plot (7)'!Y18</f>
        <v>0</v>
      </c>
      <c r="E182" s="273" t="b">
        <f t="shared" si="25"/>
        <v>0</v>
      </c>
      <c r="F182" s="274"/>
      <c r="G182" s="420" t="str">
        <f t="shared" si="24"/>
        <v>Not Measured</v>
      </c>
      <c r="H182" s="92"/>
      <c r="I182" s="94"/>
      <c r="J182" s="94"/>
      <c r="K182" s="262"/>
      <c r="L182" s="94"/>
      <c r="M182" s="92"/>
      <c r="N182" s="93"/>
      <c r="O182" s="94"/>
      <c r="P182" s="250"/>
      <c r="Q182" s="92"/>
      <c r="R182" s="94"/>
      <c r="S182" s="94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2"/>
      <c r="BY182" s="92"/>
      <c r="BZ182" s="92"/>
      <c r="CA182" s="92"/>
    </row>
    <row r="183" spans="1:79" s="34" customFormat="1">
      <c r="A183" s="131">
        <v>7</v>
      </c>
      <c r="B183" s="273">
        <f>'Plot (7)'!W19</f>
        <v>0</v>
      </c>
      <c r="C183" s="273">
        <f>'Plot (7)'!X19</f>
        <v>0</v>
      </c>
      <c r="D183" s="273">
        <f>'Plot (7)'!Y19</f>
        <v>0</v>
      </c>
      <c r="E183" s="273" t="b">
        <f t="shared" si="25"/>
        <v>0</v>
      </c>
      <c r="F183" s="274"/>
      <c r="G183" s="420" t="str">
        <f t="shared" si="24"/>
        <v>Not Measured</v>
      </c>
      <c r="H183" s="92"/>
      <c r="I183" s="94"/>
      <c r="J183" s="94"/>
      <c r="K183" s="262"/>
      <c r="L183" s="94"/>
      <c r="M183" s="92"/>
      <c r="N183" s="93"/>
      <c r="O183" s="94"/>
      <c r="P183" s="250"/>
      <c r="Q183" s="92"/>
      <c r="R183" s="94"/>
      <c r="S183" s="94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</row>
    <row r="184" spans="1:79" s="34" customFormat="1">
      <c r="A184" s="131">
        <v>7</v>
      </c>
      <c r="B184" s="273">
        <f>'Plot (7)'!W20</f>
        <v>0</v>
      </c>
      <c r="C184" s="273">
        <f>'Plot (7)'!X20</f>
        <v>0</v>
      </c>
      <c r="D184" s="273">
        <f>'Plot (7)'!Y20</f>
        <v>0</v>
      </c>
      <c r="E184" s="273" t="b">
        <f t="shared" si="25"/>
        <v>0</v>
      </c>
      <c r="F184" s="274"/>
      <c r="G184" s="420" t="str">
        <f t="shared" si="24"/>
        <v>Not Measured</v>
      </c>
      <c r="H184" s="92"/>
      <c r="I184" s="94"/>
      <c r="J184" s="94"/>
      <c r="K184" s="262"/>
      <c r="L184" s="94"/>
      <c r="M184" s="92"/>
      <c r="N184" s="93"/>
      <c r="O184" s="94"/>
      <c r="P184" s="250"/>
      <c r="Q184" s="92"/>
      <c r="R184" s="94"/>
      <c r="S184" s="94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2"/>
      <c r="BY184" s="92"/>
      <c r="BZ184" s="92"/>
      <c r="CA184" s="92"/>
    </row>
    <row r="185" spans="1:79" s="34" customFormat="1">
      <c r="A185" s="131">
        <v>7</v>
      </c>
      <c r="B185" s="273">
        <f>'Plot (7)'!W21</f>
        <v>0</v>
      </c>
      <c r="C185" s="273">
        <f>'Plot (7)'!X21</f>
        <v>0</v>
      </c>
      <c r="D185" s="273">
        <f>'Plot (7)'!Y21</f>
        <v>0</v>
      </c>
      <c r="E185" s="273" t="b">
        <f t="shared" si="25"/>
        <v>0</v>
      </c>
      <c r="F185" s="274"/>
      <c r="G185" s="420" t="str">
        <f t="shared" si="24"/>
        <v>Not Measured</v>
      </c>
      <c r="H185" s="92"/>
      <c r="I185" s="94"/>
      <c r="J185" s="94"/>
      <c r="K185" s="262"/>
      <c r="L185" s="94"/>
      <c r="M185" s="92"/>
      <c r="N185" s="93"/>
      <c r="O185" s="94"/>
      <c r="P185" s="250"/>
      <c r="Q185" s="92"/>
      <c r="R185" s="94"/>
      <c r="S185" s="94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2"/>
      <c r="BY185" s="92"/>
      <c r="BZ185" s="92"/>
      <c r="CA185" s="92"/>
    </row>
    <row r="186" spans="1:79" s="34" customFormat="1">
      <c r="A186" s="131">
        <v>7</v>
      </c>
      <c r="B186" s="273">
        <f>'Plot (7)'!W22</f>
        <v>0</v>
      </c>
      <c r="C186" s="273">
        <f>'Plot (7)'!X22</f>
        <v>0</v>
      </c>
      <c r="D186" s="273">
        <f>'Plot (7)'!Y22</f>
        <v>0</v>
      </c>
      <c r="E186" s="273" t="b">
        <f t="shared" si="25"/>
        <v>0</v>
      </c>
      <c r="F186" s="274"/>
      <c r="G186" s="420" t="str">
        <f t="shared" ref="G186:G204" si="26">IF(D186=0,"Not Measured",(IF((B186)=0,"No Species",IF((B186)="Pl",POWER(10,(-4.349054+(1.82276*LOG10(C186))+(1.10812*LOG10(D186)))),IF((B186)="Pli",POWER(10,(-4.349054+(1.82276*LOG10(C186))+(1.10812*LOG10(D186)))),IF((B186)="Cw",POWER(10,(-4.139118+(1.71677*LOG10(C186))+(1.04742*LOG10(D186)))),IF((B186)="Bl",POWER(10,(-4.266202+(1.78296*LOG10(C186))+(1.10382*LOG10(D186)))),IF((B186)="Fd",POWER(10,(-4.319071+(1.81382*LOG10(C186))+(1.04242*LOG10(D186)))),IF((B186)="Hw",POWER(10,(-4.41882+(1.86778*LOG10(C186))+(1.09989*LOG10(D186)))),IF((B186)="Sx",POWER(10,(-4.310416+(1.82284*LOG10(C186))+(1.05729*LOG10(D186)))),IF((B186)="Se",POWER(10,(-4.310416+(1.82284*LOG10(C186))+(1.05729*LOG10(D186)))),IF((B186)="Dr",POWER(10,(-4.431705+(1.89057*LOG10(C186))+(1.09077*LOG10(D186)))),IF((B186)="Pw",POWER(10,(-4.3005226+(1.8578*LOG10(C186))+(1.02225*LOG10(D186)))),IF((B186)="Yc",POWER(10,(-4.187127+(1.77736*LOG10(C186))+(1.03299*LOG10(D186)))),"Unknown Species"))))))))))))))</f>
        <v>Not Measured</v>
      </c>
      <c r="H186" s="92"/>
      <c r="I186" s="94"/>
      <c r="J186" s="94"/>
      <c r="K186" s="262"/>
      <c r="L186" s="94"/>
      <c r="M186" s="92"/>
      <c r="N186" s="93"/>
      <c r="O186" s="94"/>
      <c r="P186" s="250"/>
      <c r="Q186" s="92"/>
      <c r="R186" s="94"/>
      <c r="S186" s="94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</row>
    <row r="187" spans="1:79" s="34" customFormat="1">
      <c r="A187" s="131">
        <v>7</v>
      </c>
      <c r="B187" s="273">
        <f>'Plot (7)'!W23</f>
        <v>0</v>
      </c>
      <c r="C187" s="273">
        <f>'Plot (7)'!X23</f>
        <v>0</v>
      </c>
      <c r="D187" s="273">
        <f>'Plot (7)'!Y23</f>
        <v>0</v>
      </c>
      <c r="E187" s="273" t="b">
        <f t="shared" si="25"/>
        <v>0</v>
      </c>
      <c r="F187" s="274"/>
      <c r="G187" s="420" t="str">
        <f t="shared" si="26"/>
        <v>Not Measured</v>
      </c>
      <c r="H187" s="92"/>
      <c r="I187" s="94"/>
      <c r="J187" s="94"/>
      <c r="K187" s="262"/>
      <c r="L187" s="94"/>
      <c r="M187" s="92"/>
      <c r="N187" s="93"/>
      <c r="O187" s="94"/>
      <c r="P187" s="250"/>
      <c r="Q187" s="92"/>
      <c r="R187" s="94"/>
      <c r="S187" s="94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</row>
    <row r="188" spans="1:79" s="34" customFormat="1">
      <c r="A188" s="131">
        <v>7</v>
      </c>
      <c r="B188" s="273">
        <f>'Plot (7)'!W24</f>
        <v>0</v>
      </c>
      <c r="C188" s="273">
        <f>'Plot (7)'!X24</f>
        <v>0</v>
      </c>
      <c r="D188" s="273">
        <f>'Plot (7)'!Y24</f>
        <v>0</v>
      </c>
      <c r="E188" s="273" t="b">
        <f t="shared" si="25"/>
        <v>0</v>
      </c>
      <c r="F188" s="274"/>
      <c r="G188" s="420" t="str">
        <f t="shared" si="26"/>
        <v>Not Measured</v>
      </c>
      <c r="H188" s="92"/>
      <c r="I188" s="94"/>
      <c r="J188" s="94"/>
      <c r="K188" s="262"/>
      <c r="L188" s="94"/>
      <c r="M188" s="92"/>
      <c r="N188" s="93"/>
      <c r="O188" s="94"/>
      <c r="P188" s="250"/>
      <c r="Q188" s="92"/>
      <c r="R188" s="94"/>
      <c r="S188" s="94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</row>
    <row r="189" spans="1:79" s="34" customFormat="1">
      <c r="A189" s="131">
        <v>7</v>
      </c>
      <c r="B189" s="273">
        <f>'Plot (7)'!W25</f>
        <v>0</v>
      </c>
      <c r="C189" s="273">
        <f>'Plot (7)'!X25</f>
        <v>0</v>
      </c>
      <c r="D189" s="273">
        <f>'Plot (7)'!Y25</f>
        <v>0</v>
      </c>
      <c r="E189" s="273" t="b">
        <f t="shared" si="25"/>
        <v>0</v>
      </c>
      <c r="F189" s="274"/>
      <c r="G189" s="420" t="str">
        <f t="shared" si="26"/>
        <v>Not Measured</v>
      </c>
      <c r="H189" s="92"/>
      <c r="I189" s="94"/>
      <c r="J189" s="94"/>
      <c r="K189" s="262"/>
      <c r="L189" s="94"/>
      <c r="M189" s="92"/>
      <c r="N189" s="93"/>
      <c r="O189" s="94"/>
      <c r="P189" s="250"/>
      <c r="Q189" s="92"/>
      <c r="R189" s="94"/>
      <c r="S189" s="94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</row>
    <row r="190" spans="1:79" s="34" customFormat="1">
      <c r="A190" s="131">
        <v>7</v>
      </c>
      <c r="B190" s="273">
        <f>'Plot (7)'!W26</f>
        <v>0</v>
      </c>
      <c r="C190" s="273">
        <f>'Plot (7)'!X26</f>
        <v>0</v>
      </c>
      <c r="D190" s="273">
        <f>'Plot (7)'!Y26</f>
        <v>0</v>
      </c>
      <c r="E190" s="273" t="b">
        <f t="shared" ref="E190:E204" si="27">E189</f>
        <v>0</v>
      </c>
      <c r="F190" s="274"/>
      <c r="G190" s="420" t="str">
        <f t="shared" si="26"/>
        <v>Not Measured</v>
      </c>
      <c r="H190" s="92"/>
      <c r="I190" s="94"/>
      <c r="J190" s="94"/>
      <c r="K190" s="262"/>
      <c r="L190" s="94"/>
      <c r="M190" s="92"/>
      <c r="N190" s="93"/>
      <c r="O190" s="94"/>
      <c r="P190" s="250"/>
      <c r="Q190" s="92"/>
      <c r="R190" s="94"/>
      <c r="S190" s="94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</row>
    <row r="191" spans="1:79" s="34" customFormat="1">
      <c r="A191" s="131">
        <v>7</v>
      </c>
      <c r="B191" s="273">
        <f>'Plot (7)'!W27</f>
        <v>0</v>
      </c>
      <c r="C191" s="273">
        <f>'Plot (7)'!X27</f>
        <v>0</v>
      </c>
      <c r="D191" s="273">
        <f>'Plot (7)'!Y27</f>
        <v>0</v>
      </c>
      <c r="E191" s="273" t="b">
        <f t="shared" si="27"/>
        <v>0</v>
      </c>
      <c r="F191" s="274"/>
      <c r="G191" s="420" t="str">
        <f t="shared" si="26"/>
        <v>Not Measured</v>
      </c>
      <c r="H191" s="92"/>
      <c r="I191" s="94"/>
      <c r="J191" s="94"/>
      <c r="K191" s="262"/>
      <c r="L191" s="94"/>
      <c r="M191" s="92"/>
      <c r="N191" s="93"/>
      <c r="O191" s="94"/>
      <c r="P191" s="250"/>
      <c r="Q191" s="92"/>
      <c r="R191" s="94"/>
      <c r="S191" s="94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92"/>
      <c r="BG191" s="92"/>
      <c r="BH191" s="92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92"/>
      <c r="BW191" s="92"/>
      <c r="BX191" s="92"/>
      <c r="BY191" s="92"/>
      <c r="BZ191" s="92"/>
      <c r="CA191" s="92"/>
    </row>
    <row r="192" spans="1:79" s="34" customFormat="1">
      <c r="A192" s="131">
        <v>7</v>
      </c>
      <c r="B192" s="273">
        <f>'Plot (7)'!W28</f>
        <v>0</v>
      </c>
      <c r="C192" s="273">
        <f>'Plot (7)'!X28</f>
        <v>0</v>
      </c>
      <c r="D192" s="273">
        <f>'Plot (7)'!Y28</f>
        <v>0</v>
      </c>
      <c r="E192" s="273" t="b">
        <f t="shared" si="27"/>
        <v>0</v>
      </c>
      <c r="F192" s="274"/>
      <c r="G192" s="420" t="str">
        <f t="shared" si="26"/>
        <v>Not Measured</v>
      </c>
      <c r="H192" s="92"/>
      <c r="I192" s="94"/>
      <c r="J192" s="94"/>
      <c r="K192" s="262"/>
      <c r="L192" s="94"/>
      <c r="M192" s="92"/>
      <c r="N192" s="93"/>
      <c r="O192" s="94"/>
      <c r="P192" s="250"/>
      <c r="Q192" s="92"/>
      <c r="R192" s="94"/>
      <c r="S192" s="94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92"/>
      <c r="AZ192" s="92"/>
      <c r="BA192" s="92"/>
      <c r="BB192" s="92"/>
      <c r="BC192" s="92"/>
      <c r="BD192" s="92"/>
      <c r="BE192" s="92"/>
      <c r="BF192" s="92"/>
      <c r="BG192" s="92"/>
      <c r="BH192" s="92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92"/>
      <c r="BY192" s="92"/>
      <c r="BZ192" s="92"/>
      <c r="CA192" s="92"/>
    </row>
    <row r="193" spans="1:79" s="34" customFormat="1">
      <c r="A193" s="131">
        <v>7</v>
      </c>
      <c r="B193" s="273">
        <f>'Plot (7)'!W29</f>
        <v>0</v>
      </c>
      <c r="C193" s="273">
        <f>'Plot (7)'!X29</f>
        <v>0</v>
      </c>
      <c r="D193" s="273">
        <f>'Plot (7)'!Y29</f>
        <v>0</v>
      </c>
      <c r="E193" s="273" t="b">
        <f t="shared" si="27"/>
        <v>0</v>
      </c>
      <c r="F193" s="274"/>
      <c r="G193" s="420" t="str">
        <f t="shared" si="26"/>
        <v>Not Measured</v>
      </c>
      <c r="H193" s="92"/>
      <c r="I193" s="94"/>
      <c r="J193" s="94"/>
      <c r="K193" s="262"/>
      <c r="L193" s="94"/>
      <c r="M193" s="92"/>
      <c r="N193" s="93"/>
      <c r="O193" s="94"/>
      <c r="P193" s="250"/>
      <c r="Q193" s="92"/>
      <c r="R193" s="94"/>
      <c r="S193" s="94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92"/>
      <c r="BY193" s="92"/>
      <c r="BZ193" s="92"/>
      <c r="CA193" s="92"/>
    </row>
    <row r="194" spans="1:79" s="34" customFormat="1">
      <c r="A194" s="131">
        <v>7</v>
      </c>
      <c r="B194" s="273">
        <f>'Plot (7)'!W30</f>
        <v>0</v>
      </c>
      <c r="C194" s="273">
        <f>'Plot (7)'!X30</f>
        <v>0</v>
      </c>
      <c r="D194" s="273">
        <f>'Plot (7)'!Y30</f>
        <v>0</v>
      </c>
      <c r="E194" s="273" t="b">
        <f t="shared" si="27"/>
        <v>0</v>
      </c>
      <c r="F194" s="274"/>
      <c r="G194" s="420" t="str">
        <f t="shared" si="26"/>
        <v>Not Measured</v>
      </c>
      <c r="H194" s="92"/>
      <c r="I194" s="94"/>
      <c r="J194" s="94"/>
      <c r="K194" s="262"/>
      <c r="L194" s="94"/>
      <c r="M194" s="92"/>
      <c r="N194" s="93"/>
      <c r="O194" s="94"/>
      <c r="P194" s="250"/>
      <c r="Q194" s="92"/>
      <c r="R194" s="94"/>
      <c r="S194" s="94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92"/>
      <c r="BY194" s="92"/>
      <c r="BZ194" s="92"/>
      <c r="CA194" s="92"/>
    </row>
    <row r="195" spans="1:79" s="34" customFormat="1">
      <c r="A195" s="131">
        <v>7</v>
      </c>
      <c r="B195" s="273">
        <f>'Plot (7)'!W31</f>
        <v>0</v>
      </c>
      <c r="C195" s="273">
        <f>'Plot (7)'!X31</f>
        <v>0</v>
      </c>
      <c r="D195" s="273">
        <f>'Plot (7)'!Y31</f>
        <v>0</v>
      </c>
      <c r="E195" s="273" t="b">
        <f t="shared" si="27"/>
        <v>0</v>
      </c>
      <c r="F195" s="274"/>
      <c r="G195" s="420" t="str">
        <f t="shared" si="26"/>
        <v>Not Measured</v>
      </c>
      <c r="H195" s="92"/>
      <c r="I195" s="94"/>
      <c r="J195" s="94"/>
      <c r="K195" s="262"/>
      <c r="L195" s="94"/>
      <c r="M195" s="92"/>
      <c r="N195" s="93"/>
      <c r="O195" s="94"/>
      <c r="P195" s="250"/>
      <c r="Q195" s="92"/>
      <c r="R195" s="94"/>
      <c r="S195" s="94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2"/>
      <c r="BY195" s="92"/>
      <c r="BZ195" s="92"/>
      <c r="CA195" s="92"/>
    </row>
    <row r="196" spans="1:79" s="34" customFormat="1">
      <c r="A196" s="131">
        <v>7</v>
      </c>
      <c r="B196" s="273">
        <f>'Plot (7)'!W32</f>
        <v>0</v>
      </c>
      <c r="C196" s="273">
        <f>'Plot (7)'!X32</f>
        <v>0</v>
      </c>
      <c r="D196" s="273">
        <f>'Plot (7)'!Y32</f>
        <v>0</v>
      </c>
      <c r="E196" s="273" t="b">
        <f t="shared" si="27"/>
        <v>0</v>
      </c>
      <c r="F196" s="274"/>
      <c r="G196" s="420" t="str">
        <f t="shared" si="26"/>
        <v>Not Measured</v>
      </c>
      <c r="H196" s="92"/>
      <c r="I196" s="94"/>
      <c r="J196" s="94"/>
      <c r="K196" s="262"/>
      <c r="L196" s="94"/>
      <c r="M196" s="92"/>
      <c r="N196" s="93"/>
      <c r="O196" s="94"/>
      <c r="P196" s="250"/>
      <c r="Q196" s="92"/>
      <c r="R196" s="94"/>
      <c r="S196" s="94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2"/>
      <c r="BY196" s="92"/>
      <c r="BZ196" s="92"/>
      <c r="CA196" s="92"/>
    </row>
    <row r="197" spans="1:79" s="34" customFormat="1">
      <c r="A197" s="131">
        <v>7</v>
      </c>
      <c r="B197" s="273">
        <f>'Plot (7)'!W33</f>
        <v>0</v>
      </c>
      <c r="C197" s="273">
        <f>'Plot (7)'!X33</f>
        <v>0</v>
      </c>
      <c r="D197" s="273">
        <f>'Plot (7)'!Y33</f>
        <v>0</v>
      </c>
      <c r="E197" s="273" t="b">
        <f t="shared" si="27"/>
        <v>0</v>
      </c>
      <c r="F197" s="274"/>
      <c r="G197" s="420" t="str">
        <f t="shared" si="26"/>
        <v>Not Measured</v>
      </c>
      <c r="H197" s="92"/>
      <c r="I197" s="94"/>
      <c r="J197" s="94"/>
      <c r="K197" s="262"/>
      <c r="L197" s="94"/>
      <c r="M197" s="92"/>
      <c r="N197" s="93"/>
      <c r="O197" s="94"/>
      <c r="P197" s="250"/>
      <c r="Q197" s="92"/>
      <c r="R197" s="94"/>
      <c r="S197" s="94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2"/>
      <c r="BY197" s="92"/>
      <c r="BZ197" s="92"/>
      <c r="CA197" s="92"/>
    </row>
    <row r="198" spans="1:79" s="34" customFormat="1">
      <c r="A198" s="131">
        <v>7</v>
      </c>
      <c r="B198" s="273">
        <f>'Plot (7)'!W34</f>
        <v>0</v>
      </c>
      <c r="C198" s="273">
        <f>'Plot (7)'!X34</f>
        <v>0</v>
      </c>
      <c r="D198" s="273">
        <f>'Plot (7)'!Y34</f>
        <v>0</v>
      </c>
      <c r="E198" s="273" t="b">
        <f t="shared" si="27"/>
        <v>0</v>
      </c>
      <c r="F198" s="274"/>
      <c r="G198" s="420" t="str">
        <f t="shared" si="26"/>
        <v>Not Measured</v>
      </c>
      <c r="H198" s="92"/>
      <c r="I198" s="94"/>
      <c r="J198" s="94"/>
      <c r="K198" s="262"/>
      <c r="L198" s="94"/>
      <c r="M198" s="92"/>
      <c r="N198" s="93"/>
      <c r="O198" s="94"/>
      <c r="P198" s="250"/>
      <c r="Q198" s="92"/>
      <c r="R198" s="94"/>
      <c r="S198" s="94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2"/>
      <c r="BY198" s="92"/>
      <c r="BZ198" s="92"/>
      <c r="CA198" s="92"/>
    </row>
    <row r="199" spans="1:79" s="34" customFormat="1">
      <c r="A199" s="131">
        <v>7</v>
      </c>
      <c r="B199" s="273">
        <f>'Plot (7)'!W35</f>
        <v>0</v>
      </c>
      <c r="C199" s="273">
        <f>'Plot (7)'!X35</f>
        <v>0</v>
      </c>
      <c r="D199" s="273">
        <f>'Plot (7)'!Y35</f>
        <v>0</v>
      </c>
      <c r="E199" s="273" t="b">
        <f t="shared" si="27"/>
        <v>0</v>
      </c>
      <c r="F199" s="274"/>
      <c r="G199" s="420" t="str">
        <f t="shared" si="26"/>
        <v>Not Measured</v>
      </c>
      <c r="H199" s="92"/>
      <c r="I199" s="94"/>
      <c r="J199" s="94"/>
      <c r="K199" s="262"/>
      <c r="L199" s="94"/>
      <c r="M199" s="92"/>
      <c r="N199" s="93"/>
      <c r="O199" s="94"/>
      <c r="P199" s="250"/>
      <c r="Q199" s="92"/>
      <c r="R199" s="94"/>
      <c r="S199" s="94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2"/>
      <c r="BY199" s="92"/>
      <c r="BZ199" s="92"/>
      <c r="CA199" s="92"/>
    </row>
    <row r="200" spans="1:79" s="34" customFormat="1">
      <c r="A200" s="131">
        <v>7</v>
      </c>
      <c r="B200" s="273">
        <f>'Plot (7)'!W36</f>
        <v>0</v>
      </c>
      <c r="C200" s="273">
        <f>'Plot (7)'!X36</f>
        <v>0</v>
      </c>
      <c r="D200" s="273">
        <f>'Plot (7)'!Y36</f>
        <v>0</v>
      </c>
      <c r="E200" s="273" t="b">
        <f t="shared" si="27"/>
        <v>0</v>
      </c>
      <c r="F200" s="274"/>
      <c r="G200" s="420" t="str">
        <f t="shared" si="26"/>
        <v>Not Measured</v>
      </c>
      <c r="H200" s="92"/>
      <c r="I200" s="94"/>
      <c r="J200" s="94"/>
      <c r="K200" s="262"/>
      <c r="L200" s="94"/>
      <c r="M200" s="92"/>
      <c r="N200" s="93"/>
      <c r="O200" s="94"/>
      <c r="P200" s="250"/>
      <c r="Q200" s="92"/>
      <c r="R200" s="94"/>
      <c r="S200" s="94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2"/>
      <c r="BY200" s="92"/>
      <c r="BZ200" s="92"/>
      <c r="CA200" s="92"/>
    </row>
    <row r="201" spans="1:79" s="34" customFormat="1">
      <c r="A201" s="131">
        <v>7</v>
      </c>
      <c r="B201" s="273">
        <f>'Plot (7)'!W37</f>
        <v>0</v>
      </c>
      <c r="C201" s="273">
        <f>'Plot (7)'!X37</f>
        <v>0</v>
      </c>
      <c r="D201" s="273">
        <f>'Plot (7)'!Y37</f>
        <v>0</v>
      </c>
      <c r="E201" s="273" t="b">
        <f t="shared" si="27"/>
        <v>0</v>
      </c>
      <c r="F201" s="274"/>
      <c r="G201" s="420" t="str">
        <f t="shared" si="26"/>
        <v>Not Measured</v>
      </c>
      <c r="H201" s="92"/>
      <c r="I201" s="94"/>
      <c r="J201" s="94"/>
      <c r="K201" s="262"/>
      <c r="L201" s="94"/>
      <c r="M201" s="92"/>
      <c r="N201" s="93"/>
      <c r="O201" s="94"/>
      <c r="P201" s="250"/>
      <c r="Q201" s="92"/>
      <c r="R201" s="94"/>
      <c r="S201" s="94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</row>
    <row r="202" spans="1:79" s="34" customFormat="1">
      <c r="A202" s="131">
        <v>7</v>
      </c>
      <c r="B202" s="273">
        <f>'Plot (7)'!W38</f>
        <v>0</v>
      </c>
      <c r="C202" s="273">
        <f>'Plot (7)'!X38</f>
        <v>0</v>
      </c>
      <c r="D202" s="273">
        <f>'Plot (7)'!Y38</f>
        <v>0</v>
      </c>
      <c r="E202" s="273" t="b">
        <f t="shared" si="27"/>
        <v>0</v>
      </c>
      <c r="F202" s="274"/>
      <c r="G202" s="420" t="str">
        <f t="shared" si="26"/>
        <v>Not Measured</v>
      </c>
      <c r="H202" s="92"/>
      <c r="I202" s="94"/>
      <c r="J202" s="94"/>
      <c r="K202" s="262"/>
      <c r="L202" s="94"/>
      <c r="M202" s="92"/>
      <c r="N202" s="93"/>
      <c r="O202" s="94"/>
      <c r="P202" s="250"/>
      <c r="Q202" s="92"/>
      <c r="R202" s="94"/>
      <c r="S202" s="94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</row>
    <row r="203" spans="1:79" s="34" customFormat="1">
      <c r="A203" s="131">
        <v>7</v>
      </c>
      <c r="B203" s="273">
        <f>'Plot (7)'!W39</f>
        <v>0</v>
      </c>
      <c r="C203" s="273">
        <f>'Plot (7)'!X39</f>
        <v>0</v>
      </c>
      <c r="D203" s="273">
        <f>'Plot (7)'!Y39</f>
        <v>0</v>
      </c>
      <c r="E203" s="273" t="b">
        <f t="shared" si="27"/>
        <v>0</v>
      </c>
      <c r="F203" s="274"/>
      <c r="G203" s="420" t="str">
        <f t="shared" si="26"/>
        <v>Not Measured</v>
      </c>
      <c r="H203" s="92"/>
      <c r="I203" s="94"/>
      <c r="J203" s="94"/>
      <c r="K203" s="262"/>
      <c r="L203" s="94"/>
      <c r="M203" s="92"/>
      <c r="N203" s="93"/>
      <c r="O203" s="94"/>
      <c r="P203" s="250"/>
      <c r="Q203" s="92"/>
      <c r="R203" s="94"/>
      <c r="S203" s="94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</row>
    <row r="204" spans="1:79" s="34" customFormat="1" ht="13.5" thickBot="1">
      <c r="A204" s="132">
        <v>7</v>
      </c>
      <c r="B204" s="139">
        <f>'Plot (7)'!W40</f>
        <v>0</v>
      </c>
      <c r="C204" s="139">
        <f>'Plot (7)'!X40</f>
        <v>0</v>
      </c>
      <c r="D204" s="139">
        <f>'Plot (7)'!Y40</f>
        <v>0</v>
      </c>
      <c r="E204" s="139" t="b">
        <f t="shared" si="27"/>
        <v>0</v>
      </c>
      <c r="F204" s="269"/>
      <c r="G204" s="513" t="str">
        <f t="shared" si="26"/>
        <v>Not Measured</v>
      </c>
      <c r="H204" s="92"/>
      <c r="I204" s="94"/>
      <c r="J204" s="94"/>
      <c r="K204" s="262"/>
      <c r="L204" s="94"/>
      <c r="M204" s="92"/>
      <c r="N204" s="93"/>
      <c r="O204" s="94"/>
      <c r="P204" s="250"/>
      <c r="Q204" s="92"/>
      <c r="R204" s="94"/>
      <c r="S204" s="94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</row>
    <row r="205" spans="1:79" s="34" customFormat="1">
      <c r="A205" s="131">
        <v>8</v>
      </c>
      <c r="B205" s="273">
        <f>'Plot (8)'!W12</f>
        <v>0</v>
      </c>
      <c r="C205" s="273">
        <f>'Plot (8)'!X12</f>
        <v>0</v>
      </c>
      <c r="D205" s="273">
        <f>'Plot (8)'!Y12</f>
        <v>0</v>
      </c>
      <c r="E205" s="273" t="b">
        <f>E189</f>
        <v>0</v>
      </c>
      <c r="F205" s="274"/>
      <c r="G205" s="420" t="str">
        <f t="shared" ref="G205:G224" si="28">IF(D205=0,"Not Measured",(IF((B205)=0,"No Species",IF((B205)="Pl",POWER(10,(-4.349054+(1.82276*LOG10(C205))+(1.10812*LOG10(D205)))),IF((B205)="Pli",POWER(10,(-4.349054+(1.82276*LOG10(C205))+(1.10812*LOG10(D205)))),IF((B205)="Cw",POWER(10,(-4.139118+(1.71677*LOG10(C205))+(1.04742*LOG10(D205)))),IF((B205)="Bl",POWER(10,(-4.266202+(1.78296*LOG10(C205))+(1.10382*LOG10(D205)))),IF((B205)="Fd",POWER(10,(-4.319071+(1.81382*LOG10(C205))+(1.04242*LOG10(D205)))),IF((B205)="Hw",POWER(10,(-4.41882+(1.86778*LOG10(C205))+(1.09989*LOG10(D205)))),IF((B205)="Sx",POWER(10,(-4.310416+(1.82284*LOG10(C205))+(1.05729*LOG10(D205)))),IF((B205)="Se",POWER(10,(-4.310416+(1.82284*LOG10(C205))+(1.05729*LOG10(D205)))),IF((B205)="Dr",POWER(10,(-4.431705+(1.89057*LOG10(C205))+(1.09077*LOG10(D205)))),IF((B205)="Pw",POWER(10,(-4.3005226+(1.8578*LOG10(C205))+(1.02225*LOG10(D205)))),IF((B205)="Yc",POWER(10,(-4.187127+(1.77736*LOG10(C205))+(1.03299*LOG10(D205)))),"Unknown Species"))))))))))))))</f>
        <v>Not Measured</v>
      </c>
      <c r="H205" s="92"/>
      <c r="I205" s="94"/>
      <c r="J205" s="94"/>
      <c r="K205" s="262"/>
      <c r="L205" s="94"/>
      <c r="M205" s="92"/>
      <c r="N205" s="93"/>
      <c r="O205" s="94"/>
      <c r="P205" s="250"/>
      <c r="Q205" s="92"/>
      <c r="R205" s="94"/>
      <c r="S205" s="94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</row>
    <row r="206" spans="1:79" s="34" customFormat="1">
      <c r="A206" s="131">
        <v>8</v>
      </c>
      <c r="B206" s="273">
        <f>'Plot (8)'!W13</f>
        <v>0</v>
      </c>
      <c r="C206" s="273">
        <f>'Plot (8)'!X13</f>
        <v>0</v>
      </c>
      <c r="D206" s="273">
        <f>'Plot (8)'!Y13</f>
        <v>0</v>
      </c>
      <c r="E206" s="273" t="b">
        <f t="shared" ref="E206:E218" si="29">E205</f>
        <v>0</v>
      </c>
      <c r="F206" s="274"/>
      <c r="G206" s="420" t="str">
        <f t="shared" si="28"/>
        <v>Not Measured</v>
      </c>
      <c r="H206" s="92"/>
      <c r="I206" s="94"/>
      <c r="J206" s="94"/>
      <c r="K206" s="262"/>
      <c r="L206" s="94"/>
      <c r="M206" s="92"/>
      <c r="N206" s="93"/>
      <c r="O206" s="94"/>
      <c r="P206" s="250"/>
      <c r="Q206" s="92"/>
      <c r="R206" s="94"/>
      <c r="S206" s="94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</row>
    <row r="207" spans="1:79" s="34" customFormat="1">
      <c r="A207" s="131">
        <v>8</v>
      </c>
      <c r="B207" s="273">
        <f>'Plot (8)'!W14</f>
        <v>0</v>
      </c>
      <c r="C207" s="273">
        <f>'Plot (8)'!X14</f>
        <v>0</v>
      </c>
      <c r="D207" s="273">
        <f>'Plot (8)'!Y14</f>
        <v>0</v>
      </c>
      <c r="E207" s="273" t="b">
        <f t="shared" si="29"/>
        <v>0</v>
      </c>
      <c r="F207" s="274"/>
      <c r="G207" s="420" t="str">
        <f t="shared" si="28"/>
        <v>Not Measured</v>
      </c>
      <c r="H207" s="92"/>
      <c r="I207" s="94"/>
      <c r="J207" s="94"/>
      <c r="K207" s="262"/>
      <c r="L207" s="94"/>
      <c r="M207" s="92"/>
      <c r="N207" s="93"/>
      <c r="O207" s="94"/>
      <c r="P207" s="250"/>
      <c r="Q207" s="92"/>
      <c r="R207" s="94"/>
      <c r="S207" s="94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</row>
    <row r="208" spans="1:79" s="34" customFormat="1">
      <c r="A208" s="131">
        <v>8</v>
      </c>
      <c r="B208" s="273">
        <f>'Plot (8)'!W15</f>
        <v>0</v>
      </c>
      <c r="C208" s="273">
        <f>'Plot (8)'!X15</f>
        <v>0</v>
      </c>
      <c r="D208" s="273">
        <f>'Plot (8)'!Y15</f>
        <v>0</v>
      </c>
      <c r="E208" s="273" t="b">
        <f t="shared" si="29"/>
        <v>0</v>
      </c>
      <c r="F208" s="274"/>
      <c r="G208" s="420" t="str">
        <f t="shared" si="28"/>
        <v>Not Measured</v>
      </c>
      <c r="H208" s="92"/>
      <c r="I208" s="94"/>
      <c r="J208" s="94"/>
      <c r="K208" s="262"/>
      <c r="L208" s="94"/>
      <c r="M208" s="92"/>
      <c r="N208" s="93"/>
      <c r="O208" s="94"/>
      <c r="P208" s="250"/>
      <c r="Q208" s="92"/>
      <c r="R208" s="94"/>
      <c r="S208" s="94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</row>
    <row r="209" spans="1:79" s="34" customFormat="1">
      <c r="A209" s="131">
        <v>8</v>
      </c>
      <c r="B209" s="273">
        <f>'Plot (8)'!W16</f>
        <v>0</v>
      </c>
      <c r="C209" s="273">
        <f>'Plot (8)'!X16</f>
        <v>0</v>
      </c>
      <c r="D209" s="273">
        <f>'Plot (8)'!Y16</f>
        <v>0</v>
      </c>
      <c r="E209" s="273" t="b">
        <f t="shared" si="29"/>
        <v>0</v>
      </c>
      <c r="F209" s="274"/>
      <c r="G209" s="420" t="str">
        <f t="shared" si="28"/>
        <v>Not Measured</v>
      </c>
      <c r="H209" s="92"/>
      <c r="I209" s="94"/>
      <c r="J209" s="94"/>
      <c r="K209" s="262"/>
      <c r="L209" s="94"/>
      <c r="M209" s="92"/>
      <c r="N209" s="93"/>
      <c r="O209" s="94"/>
      <c r="P209" s="250"/>
      <c r="Q209" s="92"/>
      <c r="R209" s="94"/>
      <c r="S209" s="94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</row>
    <row r="210" spans="1:79" s="34" customFormat="1">
      <c r="A210" s="131">
        <v>8</v>
      </c>
      <c r="B210" s="273">
        <f>'Plot (8)'!W17</f>
        <v>0</v>
      </c>
      <c r="C210" s="273">
        <f>'Plot (8)'!X17</f>
        <v>0</v>
      </c>
      <c r="D210" s="273">
        <f>'Plot (8)'!Y17</f>
        <v>0</v>
      </c>
      <c r="E210" s="273" t="b">
        <f t="shared" si="29"/>
        <v>0</v>
      </c>
      <c r="F210" s="274"/>
      <c r="G210" s="420" t="str">
        <f t="shared" si="28"/>
        <v>Not Measured</v>
      </c>
      <c r="H210" s="92"/>
      <c r="I210" s="94"/>
      <c r="J210" s="94"/>
      <c r="K210" s="262"/>
      <c r="L210" s="94"/>
      <c r="M210" s="92"/>
      <c r="N210" s="93"/>
      <c r="O210" s="94"/>
      <c r="P210" s="250"/>
      <c r="Q210" s="92"/>
      <c r="R210" s="94"/>
      <c r="S210" s="94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</row>
    <row r="211" spans="1:79" s="34" customFormat="1">
      <c r="A211" s="131">
        <v>8</v>
      </c>
      <c r="B211" s="273">
        <f>'Plot (8)'!W18</f>
        <v>0</v>
      </c>
      <c r="C211" s="273">
        <f>'Plot (8)'!X18</f>
        <v>0</v>
      </c>
      <c r="D211" s="273">
        <f>'Plot (8)'!Y18</f>
        <v>0</v>
      </c>
      <c r="E211" s="273" t="b">
        <f t="shared" si="29"/>
        <v>0</v>
      </c>
      <c r="F211" s="274"/>
      <c r="G211" s="420" t="str">
        <f t="shared" si="28"/>
        <v>Not Measured</v>
      </c>
      <c r="H211" s="92"/>
      <c r="I211" s="94"/>
      <c r="J211" s="94"/>
      <c r="K211" s="262"/>
      <c r="L211" s="94"/>
      <c r="M211" s="92"/>
      <c r="N211" s="93"/>
      <c r="O211" s="94"/>
      <c r="P211" s="250"/>
      <c r="Q211" s="92"/>
      <c r="R211" s="94"/>
      <c r="S211" s="94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</row>
    <row r="212" spans="1:79" s="34" customFormat="1">
      <c r="A212" s="131">
        <v>8</v>
      </c>
      <c r="B212" s="273">
        <f>'Plot (8)'!W19</f>
        <v>0</v>
      </c>
      <c r="C212" s="273">
        <f>'Plot (8)'!X19</f>
        <v>0</v>
      </c>
      <c r="D212" s="273">
        <f>'Plot (8)'!Y19</f>
        <v>0</v>
      </c>
      <c r="E212" s="273" t="b">
        <f t="shared" si="29"/>
        <v>0</v>
      </c>
      <c r="F212" s="274"/>
      <c r="G212" s="420" t="str">
        <f t="shared" si="28"/>
        <v>Not Measured</v>
      </c>
      <c r="H212" s="92"/>
      <c r="I212" s="94"/>
      <c r="J212" s="94"/>
      <c r="K212" s="262"/>
      <c r="L212" s="94"/>
      <c r="M212" s="92"/>
      <c r="N212" s="93"/>
      <c r="O212" s="94"/>
      <c r="P212" s="250"/>
      <c r="Q212" s="92"/>
      <c r="R212" s="94"/>
      <c r="S212" s="94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</row>
    <row r="213" spans="1:79" s="34" customFormat="1">
      <c r="A213" s="131">
        <v>8</v>
      </c>
      <c r="B213" s="273">
        <f>'Plot (8)'!W20</f>
        <v>0</v>
      </c>
      <c r="C213" s="273">
        <f>'Plot (8)'!X20</f>
        <v>0</v>
      </c>
      <c r="D213" s="273">
        <f>'Plot (8)'!Y20</f>
        <v>0</v>
      </c>
      <c r="E213" s="273" t="b">
        <f t="shared" si="29"/>
        <v>0</v>
      </c>
      <c r="F213" s="274"/>
      <c r="G213" s="420" t="str">
        <f t="shared" si="28"/>
        <v>Not Measured</v>
      </c>
      <c r="H213" s="92"/>
      <c r="I213" s="94"/>
      <c r="J213" s="94"/>
      <c r="K213" s="262"/>
      <c r="L213" s="94"/>
      <c r="M213" s="92"/>
      <c r="N213" s="93"/>
      <c r="O213" s="94"/>
      <c r="P213" s="250"/>
      <c r="Q213" s="92"/>
      <c r="R213" s="94"/>
      <c r="S213" s="94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</row>
    <row r="214" spans="1:79" s="34" customFormat="1">
      <c r="A214" s="131">
        <v>8</v>
      </c>
      <c r="B214" s="273">
        <f>'Plot (8)'!W21</f>
        <v>0</v>
      </c>
      <c r="C214" s="273">
        <f>'Plot (8)'!X21</f>
        <v>0</v>
      </c>
      <c r="D214" s="273">
        <f>'Plot (8)'!Y21</f>
        <v>0</v>
      </c>
      <c r="E214" s="273" t="b">
        <f t="shared" si="29"/>
        <v>0</v>
      </c>
      <c r="F214" s="274"/>
      <c r="G214" s="420" t="str">
        <f t="shared" si="28"/>
        <v>Not Measured</v>
      </c>
      <c r="H214" s="92"/>
      <c r="I214" s="94"/>
      <c r="J214" s="94"/>
      <c r="K214" s="262"/>
      <c r="L214" s="94"/>
      <c r="M214" s="92"/>
      <c r="N214" s="93"/>
      <c r="O214" s="94"/>
      <c r="P214" s="250"/>
      <c r="Q214" s="92"/>
      <c r="R214" s="94"/>
      <c r="S214" s="94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</row>
    <row r="215" spans="1:79" s="34" customFormat="1">
      <c r="A215" s="131">
        <v>8</v>
      </c>
      <c r="B215" s="273">
        <f>'Plot (8)'!W22</f>
        <v>0</v>
      </c>
      <c r="C215" s="273">
        <f>'Plot (8)'!X22</f>
        <v>0</v>
      </c>
      <c r="D215" s="273">
        <f>'Plot (8)'!Y22</f>
        <v>0</v>
      </c>
      <c r="E215" s="273" t="b">
        <f t="shared" si="29"/>
        <v>0</v>
      </c>
      <c r="F215" s="274"/>
      <c r="G215" s="420" t="str">
        <f t="shared" si="28"/>
        <v>Not Measured</v>
      </c>
      <c r="H215" s="92"/>
      <c r="I215" s="94"/>
      <c r="J215" s="94"/>
      <c r="K215" s="262"/>
      <c r="L215" s="94"/>
      <c r="M215" s="92"/>
      <c r="N215" s="93"/>
      <c r="O215" s="94"/>
      <c r="P215" s="250"/>
      <c r="Q215" s="92"/>
      <c r="R215" s="94"/>
      <c r="S215" s="94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</row>
    <row r="216" spans="1:79" s="34" customFormat="1">
      <c r="A216" s="131">
        <v>8</v>
      </c>
      <c r="B216" s="273">
        <f>'Plot (8)'!W23</f>
        <v>0</v>
      </c>
      <c r="C216" s="273">
        <f>'Plot (8)'!X23</f>
        <v>0</v>
      </c>
      <c r="D216" s="273">
        <f>'Plot (8)'!Y23</f>
        <v>0</v>
      </c>
      <c r="E216" s="273" t="b">
        <f t="shared" si="29"/>
        <v>0</v>
      </c>
      <c r="F216" s="274"/>
      <c r="G216" s="420" t="str">
        <f t="shared" si="28"/>
        <v>Not Measured</v>
      </c>
      <c r="H216" s="92"/>
      <c r="I216" s="94"/>
      <c r="J216" s="94"/>
      <c r="K216" s="262"/>
      <c r="L216" s="94"/>
      <c r="M216" s="92"/>
      <c r="N216" s="93"/>
      <c r="O216" s="94"/>
      <c r="P216" s="250"/>
      <c r="Q216" s="92"/>
      <c r="R216" s="94"/>
      <c r="S216" s="94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</row>
    <row r="217" spans="1:79" s="34" customFormat="1">
      <c r="A217" s="131">
        <v>8</v>
      </c>
      <c r="B217" s="273">
        <f>'Plot (8)'!W24</f>
        <v>0</v>
      </c>
      <c r="C217" s="273">
        <f>'Plot (8)'!X24</f>
        <v>0</v>
      </c>
      <c r="D217" s="273">
        <f>'Plot (8)'!Y24</f>
        <v>0</v>
      </c>
      <c r="E217" s="273" t="b">
        <f t="shared" si="29"/>
        <v>0</v>
      </c>
      <c r="F217" s="274"/>
      <c r="G217" s="420" t="str">
        <f t="shared" si="28"/>
        <v>Not Measured</v>
      </c>
      <c r="H217" s="92"/>
      <c r="I217" s="94"/>
      <c r="J217" s="94"/>
      <c r="K217" s="262"/>
      <c r="L217" s="94"/>
      <c r="M217" s="92"/>
      <c r="N217" s="93"/>
      <c r="O217" s="94"/>
      <c r="P217" s="250"/>
      <c r="Q217" s="92"/>
      <c r="R217" s="94"/>
      <c r="S217" s="94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</row>
    <row r="218" spans="1:79" s="34" customFormat="1">
      <c r="A218" s="131">
        <v>8</v>
      </c>
      <c r="B218" s="273">
        <f>'Plot (8)'!W25</f>
        <v>0</v>
      </c>
      <c r="C218" s="273">
        <f>'Plot (8)'!X25</f>
        <v>0</v>
      </c>
      <c r="D218" s="273">
        <f>'Plot (8)'!Y25</f>
        <v>0</v>
      </c>
      <c r="E218" s="273" t="b">
        <f t="shared" si="29"/>
        <v>0</v>
      </c>
      <c r="F218" s="274"/>
      <c r="G218" s="420" t="str">
        <f t="shared" si="28"/>
        <v>Not Measured</v>
      </c>
      <c r="H218" s="92"/>
      <c r="I218" s="94"/>
      <c r="J218" s="94"/>
      <c r="K218" s="262"/>
      <c r="L218" s="94"/>
      <c r="M218" s="92"/>
      <c r="N218" s="93"/>
      <c r="O218" s="94"/>
      <c r="P218" s="250"/>
      <c r="Q218" s="92"/>
      <c r="R218" s="94"/>
      <c r="S218" s="94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</row>
    <row r="219" spans="1:79" s="34" customFormat="1">
      <c r="A219" s="131">
        <v>8</v>
      </c>
      <c r="B219" s="273">
        <f>'Plot (8)'!W26</f>
        <v>0</v>
      </c>
      <c r="C219" s="273">
        <f>'Plot (8)'!X26</f>
        <v>0</v>
      </c>
      <c r="D219" s="273">
        <f>'Plot (8)'!Y26</f>
        <v>0</v>
      </c>
      <c r="E219" s="273" t="b">
        <f t="shared" ref="E219:E233" si="30">E218</f>
        <v>0</v>
      </c>
      <c r="F219" s="274"/>
      <c r="G219" s="420" t="str">
        <f t="shared" si="28"/>
        <v>Not Measured</v>
      </c>
      <c r="H219" s="92"/>
      <c r="I219" s="94"/>
      <c r="J219" s="94"/>
      <c r="K219" s="262"/>
      <c r="L219" s="94"/>
      <c r="M219" s="92"/>
      <c r="N219" s="93"/>
      <c r="O219" s="94"/>
      <c r="P219" s="250"/>
      <c r="Q219" s="92"/>
      <c r="R219" s="94"/>
      <c r="S219" s="94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</row>
    <row r="220" spans="1:79" s="34" customFormat="1">
      <c r="A220" s="131">
        <v>8</v>
      </c>
      <c r="B220" s="273">
        <f>'Plot (8)'!W27</f>
        <v>0</v>
      </c>
      <c r="C220" s="273">
        <f>'Plot (8)'!X27</f>
        <v>0</v>
      </c>
      <c r="D220" s="273">
        <f>'Plot (8)'!Y27</f>
        <v>0</v>
      </c>
      <c r="E220" s="273" t="b">
        <f t="shared" si="30"/>
        <v>0</v>
      </c>
      <c r="F220" s="274"/>
      <c r="G220" s="420" t="str">
        <f t="shared" si="28"/>
        <v>Not Measured</v>
      </c>
      <c r="H220" s="92"/>
      <c r="I220" s="94"/>
      <c r="J220" s="94"/>
      <c r="K220" s="262"/>
      <c r="L220" s="94"/>
      <c r="M220" s="92"/>
      <c r="N220" s="93"/>
      <c r="O220" s="94"/>
      <c r="P220" s="250"/>
      <c r="Q220" s="92"/>
      <c r="R220" s="94"/>
      <c r="S220" s="94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</row>
    <row r="221" spans="1:79" s="34" customFormat="1">
      <c r="A221" s="131">
        <v>8</v>
      </c>
      <c r="B221" s="273">
        <f>'Plot (8)'!W28</f>
        <v>0</v>
      </c>
      <c r="C221" s="273">
        <f>'Plot (8)'!X28</f>
        <v>0</v>
      </c>
      <c r="D221" s="273">
        <f>'Plot (8)'!Y28</f>
        <v>0</v>
      </c>
      <c r="E221" s="273" t="b">
        <f t="shared" si="30"/>
        <v>0</v>
      </c>
      <c r="F221" s="274"/>
      <c r="G221" s="420" t="str">
        <f t="shared" si="28"/>
        <v>Not Measured</v>
      </c>
      <c r="H221" s="92"/>
      <c r="I221" s="94"/>
      <c r="J221" s="94"/>
      <c r="K221" s="262"/>
      <c r="L221" s="94"/>
      <c r="M221" s="92"/>
      <c r="N221" s="93"/>
      <c r="O221" s="94"/>
      <c r="P221" s="250"/>
      <c r="Q221" s="92"/>
      <c r="R221" s="94"/>
      <c r="S221" s="94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</row>
    <row r="222" spans="1:79" s="34" customFormat="1">
      <c r="A222" s="131">
        <v>8</v>
      </c>
      <c r="B222" s="273">
        <f>'Plot (8)'!W29</f>
        <v>0</v>
      </c>
      <c r="C222" s="273">
        <f>'Plot (8)'!X29</f>
        <v>0</v>
      </c>
      <c r="D222" s="273">
        <f>'Plot (8)'!Y29</f>
        <v>0</v>
      </c>
      <c r="E222" s="273" t="b">
        <f t="shared" si="30"/>
        <v>0</v>
      </c>
      <c r="F222" s="274"/>
      <c r="G222" s="420" t="str">
        <f t="shared" si="28"/>
        <v>Not Measured</v>
      </c>
      <c r="H222" s="92"/>
      <c r="I222" s="94"/>
      <c r="J222" s="94"/>
      <c r="K222" s="262"/>
      <c r="L222" s="94"/>
      <c r="M222" s="92"/>
      <c r="N222" s="93"/>
      <c r="O222" s="94"/>
      <c r="P222" s="250"/>
      <c r="Q222" s="92"/>
      <c r="R222" s="94"/>
      <c r="S222" s="94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</row>
    <row r="223" spans="1:79" s="34" customFormat="1">
      <c r="A223" s="131">
        <v>8</v>
      </c>
      <c r="B223" s="273">
        <f>'Plot (8)'!W30</f>
        <v>0</v>
      </c>
      <c r="C223" s="273">
        <f>'Plot (8)'!X30</f>
        <v>0</v>
      </c>
      <c r="D223" s="273">
        <f>'Plot (8)'!Y30</f>
        <v>0</v>
      </c>
      <c r="E223" s="273" t="b">
        <f t="shared" si="30"/>
        <v>0</v>
      </c>
      <c r="F223" s="274"/>
      <c r="G223" s="420" t="str">
        <f t="shared" si="28"/>
        <v>Not Measured</v>
      </c>
      <c r="H223" s="92"/>
      <c r="I223" s="94"/>
      <c r="J223" s="94"/>
      <c r="K223" s="262"/>
      <c r="L223" s="94"/>
      <c r="M223" s="92"/>
      <c r="N223" s="93"/>
      <c r="O223" s="94"/>
      <c r="P223" s="250"/>
      <c r="Q223" s="92"/>
      <c r="R223" s="94"/>
      <c r="S223" s="94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</row>
    <row r="224" spans="1:79" s="34" customFormat="1">
      <c r="A224" s="131">
        <v>8</v>
      </c>
      <c r="B224" s="273">
        <f>'Plot (8)'!W31</f>
        <v>0</v>
      </c>
      <c r="C224" s="273">
        <f>'Plot (8)'!X31</f>
        <v>0</v>
      </c>
      <c r="D224" s="273">
        <f>'Plot (8)'!Y31</f>
        <v>0</v>
      </c>
      <c r="E224" s="273" t="b">
        <f t="shared" si="30"/>
        <v>0</v>
      </c>
      <c r="F224" s="274"/>
      <c r="G224" s="420" t="str">
        <f t="shared" si="28"/>
        <v>Not Measured</v>
      </c>
      <c r="H224" s="92"/>
      <c r="I224" s="94"/>
      <c r="J224" s="94"/>
      <c r="K224" s="262"/>
      <c r="L224" s="94"/>
      <c r="M224" s="92"/>
      <c r="N224" s="93"/>
      <c r="O224" s="94"/>
      <c r="P224" s="250"/>
      <c r="Q224" s="92"/>
      <c r="R224" s="94"/>
      <c r="S224" s="94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</row>
    <row r="225" spans="1:79" s="34" customFormat="1">
      <c r="A225" s="131">
        <v>8</v>
      </c>
      <c r="B225" s="273">
        <f>'Plot (8)'!W32</f>
        <v>0</v>
      </c>
      <c r="C225" s="273">
        <f>'Plot (8)'!X32</f>
        <v>0</v>
      </c>
      <c r="D225" s="273">
        <f>'Plot (8)'!Y32</f>
        <v>0</v>
      </c>
      <c r="E225" s="273" t="b">
        <f t="shared" si="30"/>
        <v>0</v>
      </c>
      <c r="F225" s="274"/>
      <c r="G225" s="420" t="str">
        <f t="shared" ref="G225:G233" si="31">IF(D225=0,"Not Measured",(IF((B225)=0,"No Species",IF((B225)="Pl",POWER(10,(-4.349054+(1.82276*LOG10(C225))+(1.10812*LOG10(D225)))),IF((B225)="Pli",POWER(10,(-4.349054+(1.82276*LOG10(C225))+(1.10812*LOG10(D225)))),IF((B225)="Cw",POWER(10,(-4.139118+(1.71677*LOG10(C225))+(1.04742*LOG10(D225)))),IF((B225)="Bl",POWER(10,(-4.266202+(1.78296*LOG10(C225))+(1.10382*LOG10(D225)))),IF((B225)="Fd",POWER(10,(-4.319071+(1.81382*LOG10(C225))+(1.04242*LOG10(D225)))),IF((B225)="Hw",POWER(10,(-4.41882+(1.86778*LOG10(C225))+(1.09989*LOG10(D225)))),IF((B225)="Sx",POWER(10,(-4.310416+(1.82284*LOG10(C225))+(1.05729*LOG10(D225)))),IF((B225)="Se",POWER(10,(-4.310416+(1.82284*LOG10(C225))+(1.05729*LOG10(D225)))),IF((B225)="Dr",POWER(10,(-4.431705+(1.89057*LOG10(C225))+(1.09077*LOG10(D225)))),IF((B225)="Pw",POWER(10,(-4.3005226+(1.8578*LOG10(C225))+(1.02225*LOG10(D225)))),IF((B225)="Yc",POWER(10,(-4.187127+(1.77736*LOG10(C225))+(1.03299*LOG10(D225)))),"Unknown Species"))))))))))))))</f>
        <v>Not Measured</v>
      </c>
      <c r="H225" s="92"/>
      <c r="I225" s="94"/>
      <c r="J225" s="94"/>
      <c r="K225" s="262"/>
      <c r="L225" s="94"/>
      <c r="M225" s="92"/>
      <c r="N225" s="93"/>
      <c r="O225" s="94"/>
      <c r="P225" s="250"/>
      <c r="Q225" s="92"/>
      <c r="R225" s="94"/>
      <c r="S225" s="94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</row>
    <row r="226" spans="1:79" s="34" customFormat="1">
      <c r="A226" s="131">
        <v>8</v>
      </c>
      <c r="B226" s="273">
        <f>'Plot (8)'!W33</f>
        <v>0</v>
      </c>
      <c r="C226" s="273">
        <f>'Plot (8)'!X33</f>
        <v>0</v>
      </c>
      <c r="D226" s="273">
        <f>'Plot (8)'!Y33</f>
        <v>0</v>
      </c>
      <c r="E226" s="273" t="b">
        <f t="shared" si="30"/>
        <v>0</v>
      </c>
      <c r="F226" s="274"/>
      <c r="G226" s="420" t="str">
        <f t="shared" si="31"/>
        <v>Not Measured</v>
      </c>
      <c r="H226" s="92"/>
      <c r="I226" s="94"/>
      <c r="J226" s="94"/>
      <c r="K226" s="262"/>
      <c r="L226" s="94"/>
      <c r="M226" s="92"/>
      <c r="N226" s="93"/>
      <c r="O226" s="94"/>
      <c r="P226" s="250"/>
      <c r="Q226" s="92"/>
      <c r="R226" s="94"/>
      <c r="S226" s="94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</row>
    <row r="227" spans="1:79" s="34" customFormat="1">
      <c r="A227" s="131">
        <v>8</v>
      </c>
      <c r="B227" s="273">
        <f>'Plot (8)'!W34</f>
        <v>0</v>
      </c>
      <c r="C227" s="273">
        <f>'Plot (8)'!X34</f>
        <v>0</v>
      </c>
      <c r="D227" s="273">
        <f>'Plot (8)'!Y34</f>
        <v>0</v>
      </c>
      <c r="E227" s="273" t="b">
        <f t="shared" si="30"/>
        <v>0</v>
      </c>
      <c r="F227" s="274"/>
      <c r="G227" s="420" t="str">
        <f t="shared" si="31"/>
        <v>Not Measured</v>
      </c>
      <c r="H227" s="92"/>
      <c r="I227" s="94"/>
      <c r="J227" s="94"/>
      <c r="K227" s="262"/>
      <c r="L227" s="94"/>
      <c r="M227" s="92"/>
      <c r="N227" s="93"/>
      <c r="O227" s="94"/>
      <c r="P227" s="250"/>
      <c r="Q227" s="92"/>
      <c r="R227" s="94"/>
      <c r="S227" s="94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</row>
    <row r="228" spans="1:79" s="34" customFormat="1">
      <c r="A228" s="131">
        <v>8</v>
      </c>
      <c r="B228" s="273">
        <f>'Plot (8)'!W35</f>
        <v>0</v>
      </c>
      <c r="C228" s="273">
        <f>'Plot (8)'!X35</f>
        <v>0</v>
      </c>
      <c r="D228" s="273">
        <f>'Plot (8)'!Y35</f>
        <v>0</v>
      </c>
      <c r="E228" s="273" t="b">
        <f t="shared" si="30"/>
        <v>0</v>
      </c>
      <c r="F228" s="274"/>
      <c r="G228" s="420" t="str">
        <f t="shared" si="31"/>
        <v>Not Measured</v>
      </c>
      <c r="H228" s="92"/>
      <c r="I228" s="94"/>
      <c r="J228" s="94"/>
      <c r="K228" s="262"/>
      <c r="L228" s="94"/>
      <c r="M228" s="92"/>
      <c r="N228" s="93"/>
      <c r="O228" s="94"/>
      <c r="P228" s="250"/>
      <c r="Q228" s="92"/>
      <c r="R228" s="94"/>
      <c r="S228" s="94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</row>
    <row r="229" spans="1:79" s="34" customFormat="1">
      <c r="A229" s="131">
        <v>8</v>
      </c>
      <c r="B229" s="273">
        <f>'Plot (8)'!W36</f>
        <v>0</v>
      </c>
      <c r="C229" s="273">
        <f>'Plot (8)'!X36</f>
        <v>0</v>
      </c>
      <c r="D229" s="273">
        <f>'Plot (8)'!Y36</f>
        <v>0</v>
      </c>
      <c r="E229" s="273" t="b">
        <f t="shared" si="30"/>
        <v>0</v>
      </c>
      <c r="F229" s="274"/>
      <c r="G229" s="420" t="str">
        <f t="shared" si="31"/>
        <v>Not Measured</v>
      </c>
      <c r="H229" s="92"/>
      <c r="I229" s="94"/>
      <c r="J229" s="94"/>
      <c r="K229" s="262"/>
      <c r="L229" s="94"/>
      <c r="M229" s="92"/>
      <c r="N229" s="93"/>
      <c r="O229" s="94"/>
      <c r="P229" s="250"/>
      <c r="Q229" s="92"/>
      <c r="R229" s="94"/>
      <c r="S229" s="94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</row>
    <row r="230" spans="1:79" s="34" customFormat="1">
      <c r="A230" s="131">
        <v>8</v>
      </c>
      <c r="B230" s="273">
        <f>'Plot (8)'!W37</f>
        <v>0</v>
      </c>
      <c r="C230" s="273">
        <f>'Plot (8)'!X37</f>
        <v>0</v>
      </c>
      <c r="D230" s="273">
        <f>'Plot (8)'!Y37</f>
        <v>0</v>
      </c>
      <c r="E230" s="273" t="b">
        <f t="shared" si="30"/>
        <v>0</v>
      </c>
      <c r="F230" s="274"/>
      <c r="G230" s="420" t="str">
        <f t="shared" si="31"/>
        <v>Not Measured</v>
      </c>
      <c r="H230" s="92"/>
      <c r="I230" s="94"/>
      <c r="J230" s="94"/>
      <c r="K230" s="262"/>
      <c r="L230" s="94"/>
      <c r="M230" s="92"/>
      <c r="N230" s="93"/>
      <c r="O230" s="94"/>
      <c r="P230" s="250"/>
      <c r="Q230" s="92"/>
      <c r="R230" s="94"/>
      <c r="S230" s="94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2"/>
      <c r="BY230" s="92"/>
      <c r="BZ230" s="92"/>
      <c r="CA230" s="92"/>
    </row>
    <row r="231" spans="1:79" s="34" customFormat="1">
      <c r="A231" s="131">
        <v>8</v>
      </c>
      <c r="B231" s="273">
        <f>'Plot (8)'!W38</f>
        <v>0</v>
      </c>
      <c r="C231" s="273">
        <f>'Plot (8)'!X38</f>
        <v>0</v>
      </c>
      <c r="D231" s="273">
        <f>'Plot (8)'!Y38</f>
        <v>0</v>
      </c>
      <c r="E231" s="273" t="b">
        <f t="shared" si="30"/>
        <v>0</v>
      </c>
      <c r="F231" s="274"/>
      <c r="G231" s="420" t="str">
        <f t="shared" si="31"/>
        <v>Not Measured</v>
      </c>
      <c r="H231" s="92"/>
      <c r="I231" s="94"/>
      <c r="J231" s="94"/>
      <c r="K231" s="262"/>
      <c r="L231" s="94"/>
      <c r="M231" s="92"/>
      <c r="N231" s="93"/>
      <c r="O231" s="94"/>
      <c r="P231" s="250"/>
      <c r="Q231" s="92"/>
      <c r="R231" s="94"/>
      <c r="S231" s="94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</row>
    <row r="232" spans="1:79" s="34" customFormat="1">
      <c r="A232" s="131">
        <v>8</v>
      </c>
      <c r="B232" s="273">
        <f>'Plot (8)'!W39</f>
        <v>0</v>
      </c>
      <c r="C232" s="273">
        <f>'Plot (8)'!X39</f>
        <v>0</v>
      </c>
      <c r="D232" s="273">
        <f>'Plot (8)'!Y39</f>
        <v>0</v>
      </c>
      <c r="E232" s="273" t="b">
        <f t="shared" si="30"/>
        <v>0</v>
      </c>
      <c r="F232" s="274"/>
      <c r="G232" s="420" t="str">
        <f t="shared" si="31"/>
        <v>Not Measured</v>
      </c>
      <c r="H232" s="92"/>
      <c r="I232" s="94"/>
      <c r="J232" s="94"/>
      <c r="K232" s="262"/>
      <c r="L232" s="94"/>
      <c r="M232" s="92"/>
      <c r="N232" s="93"/>
      <c r="O232" s="94"/>
      <c r="P232" s="250"/>
      <c r="Q232" s="92"/>
      <c r="R232" s="94"/>
      <c r="S232" s="94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</row>
    <row r="233" spans="1:79" s="34" customFormat="1" ht="13.5" thickBot="1">
      <c r="A233" s="132">
        <v>8</v>
      </c>
      <c r="B233" s="139">
        <f>'Plot (8)'!W40</f>
        <v>0</v>
      </c>
      <c r="C233" s="139">
        <f>'Plot (8)'!X40</f>
        <v>0</v>
      </c>
      <c r="D233" s="139">
        <f>'Plot (8)'!Y40</f>
        <v>0</v>
      </c>
      <c r="E233" s="139" t="b">
        <f t="shared" si="30"/>
        <v>0</v>
      </c>
      <c r="F233" s="269"/>
      <c r="G233" s="513" t="str">
        <f t="shared" si="31"/>
        <v>Not Measured</v>
      </c>
      <c r="H233" s="92"/>
      <c r="I233" s="94"/>
      <c r="J233" s="94"/>
      <c r="K233" s="262"/>
      <c r="L233" s="94"/>
      <c r="M233" s="92"/>
      <c r="N233" s="93"/>
      <c r="O233" s="94"/>
      <c r="P233" s="250"/>
      <c r="Q233" s="92"/>
      <c r="R233" s="94"/>
      <c r="S233" s="94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</row>
    <row r="234" spans="1:79" s="34" customFormat="1">
      <c r="A234" s="131">
        <v>9</v>
      </c>
      <c r="B234" s="273">
        <f>'Plot (9)'!W12</f>
        <v>0</v>
      </c>
      <c r="C234" s="273">
        <f>'Plot (9)'!X12</f>
        <v>0</v>
      </c>
      <c r="D234" s="273">
        <f>'Plot (9)'!Y12</f>
        <v>0</v>
      </c>
      <c r="E234" s="273" t="b">
        <f>E218</f>
        <v>0</v>
      </c>
      <c r="F234" s="274"/>
      <c r="G234" s="420" t="str">
        <f t="shared" ref="G234:G253" si="32">IF(D234=0,"Not Measured",(IF((B234)=0,"No Species",IF((B234)="Pl",POWER(10,(-4.349054+(1.82276*LOG10(C234))+(1.10812*LOG10(D234)))),IF((B234)="Pli",POWER(10,(-4.349054+(1.82276*LOG10(C234))+(1.10812*LOG10(D234)))),IF((B234)="Cw",POWER(10,(-4.139118+(1.71677*LOG10(C234))+(1.04742*LOG10(D234)))),IF((B234)="Bl",POWER(10,(-4.266202+(1.78296*LOG10(C234))+(1.10382*LOG10(D234)))),IF((B234)="Fd",POWER(10,(-4.319071+(1.81382*LOG10(C234))+(1.04242*LOG10(D234)))),IF((B234)="Hw",POWER(10,(-4.41882+(1.86778*LOG10(C234))+(1.09989*LOG10(D234)))),IF((B234)="Sx",POWER(10,(-4.310416+(1.82284*LOG10(C234))+(1.05729*LOG10(D234)))),IF((B234)="Se",POWER(10,(-4.310416+(1.82284*LOG10(C234))+(1.05729*LOG10(D234)))),IF((B234)="Dr",POWER(10,(-4.431705+(1.89057*LOG10(C234))+(1.09077*LOG10(D234)))),IF((B234)="Pw",POWER(10,(-4.3005226+(1.8578*LOG10(C234))+(1.02225*LOG10(D234)))),IF((B234)="Yc",POWER(10,(-4.187127+(1.77736*LOG10(C234))+(1.03299*LOG10(D234)))),"Unknown Species"))))))))))))))</f>
        <v>Not Measured</v>
      </c>
      <c r="H234" s="92"/>
      <c r="I234" s="94"/>
      <c r="J234" s="94"/>
      <c r="K234" s="262"/>
      <c r="L234" s="94"/>
      <c r="M234" s="92"/>
      <c r="N234" s="93"/>
      <c r="O234" s="94"/>
      <c r="P234" s="250"/>
      <c r="Q234" s="92"/>
      <c r="R234" s="94"/>
      <c r="S234" s="94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</row>
    <row r="235" spans="1:79" s="34" customFormat="1">
      <c r="A235" s="131">
        <v>9</v>
      </c>
      <c r="B235" s="273">
        <f>'Plot (9)'!W13</f>
        <v>0</v>
      </c>
      <c r="C235" s="273">
        <f>'Plot (9)'!X13</f>
        <v>0</v>
      </c>
      <c r="D235" s="273">
        <f>'Plot (9)'!Y13</f>
        <v>0</v>
      </c>
      <c r="E235" s="273" t="b">
        <f t="shared" ref="E235:E247" si="33">E234</f>
        <v>0</v>
      </c>
      <c r="F235" s="274"/>
      <c r="G235" s="420" t="str">
        <f t="shared" si="32"/>
        <v>Not Measured</v>
      </c>
      <c r="H235" s="92"/>
      <c r="I235" s="94"/>
      <c r="J235" s="94"/>
      <c r="K235" s="262"/>
      <c r="L235" s="94"/>
      <c r="M235" s="92"/>
      <c r="N235" s="93"/>
      <c r="O235" s="94"/>
      <c r="P235" s="250"/>
      <c r="Q235" s="92"/>
      <c r="R235" s="94"/>
      <c r="S235" s="94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</row>
    <row r="236" spans="1:79" s="34" customFormat="1">
      <c r="A236" s="131">
        <v>9</v>
      </c>
      <c r="B236" s="273">
        <f>'Plot (9)'!W14</f>
        <v>0</v>
      </c>
      <c r="C236" s="273">
        <f>'Plot (9)'!X14</f>
        <v>0</v>
      </c>
      <c r="D236" s="273">
        <f>'Plot (9)'!Y14</f>
        <v>0</v>
      </c>
      <c r="E236" s="273" t="b">
        <f t="shared" si="33"/>
        <v>0</v>
      </c>
      <c r="F236" s="274"/>
      <c r="G236" s="420" t="str">
        <f t="shared" si="32"/>
        <v>Not Measured</v>
      </c>
      <c r="H236" s="92"/>
      <c r="I236" s="94"/>
      <c r="J236" s="94"/>
      <c r="K236" s="262"/>
      <c r="L236" s="94"/>
      <c r="M236" s="92"/>
      <c r="N236" s="93"/>
      <c r="O236" s="94"/>
      <c r="P236" s="250"/>
      <c r="Q236" s="92"/>
      <c r="R236" s="94"/>
      <c r="S236" s="94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</row>
    <row r="237" spans="1:79" s="34" customFormat="1">
      <c r="A237" s="131">
        <v>9</v>
      </c>
      <c r="B237" s="273">
        <f>'Plot (9)'!W15</f>
        <v>0</v>
      </c>
      <c r="C237" s="273">
        <f>'Plot (9)'!X15</f>
        <v>0</v>
      </c>
      <c r="D237" s="273">
        <f>'Plot (9)'!Y15</f>
        <v>0</v>
      </c>
      <c r="E237" s="273" t="b">
        <f t="shared" si="33"/>
        <v>0</v>
      </c>
      <c r="F237" s="274"/>
      <c r="G237" s="420" t="str">
        <f t="shared" si="32"/>
        <v>Not Measured</v>
      </c>
      <c r="H237" s="92"/>
      <c r="I237" s="94"/>
      <c r="J237" s="94"/>
      <c r="K237" s="262"/>
      <c r="L237" s="94"/>
      <c r="M237" s="92"/>
      <c r="N237" s="93"/>
      <c r="O237" s="94"/>
      <c r="P237" s="250"/>
      <c r="Q237" s="92"/>
      <c r="R237" s="94"/>
      <c r="S237" s="94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</row>
    <row r="238" spans="1:79" s="34" customFormat="1">
      <c r="A238" s="131">
        <v>9</v>
      </c>
      <c r="B238" s="273">
        <f>'Plot (9)'!W16</f>
        <v>0</v>
      </c>
      <c r="C238" s="273">
        <f>'Plot (9)'!X16</f>
        <v>0</v>
      </c>
      <c r="D238" s="273">
        <f>'Plot (9)'!Y16</f>
        <v>0</v>
      </c>
      <c r="E238" s="273" t="b">
        <f t="shared" si="33"/>
        <v>0</v>
      </c>
      <c r="F238" s="274"/>
      <c r="G238" s="420" t="str">
        <f t="shared" si="32"/>
        <v>Not Measured</v>
      </c>
      <c r="H238" s="92"/>
      <c r="I238" s="94"/>
      <c r="J238" s="94"/>
      <c r="K238" s="262"/>
      <c r="L238" s="94"/>
      <c r="M238" s="92"/>
      <c r="N238" s="93"/>
      <c r="O238" s="94"/>
      <c r="P238" s="250"/>
      <c r="Q238" s="92"/>
      <c r="R238" s="94"/>
      <c r="S238" s="94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</row>
    <row r="239" spans="1:79" s="34" customFormat="1">
      <c r="A239" s="131">
        <v>9</v>
      </c>
      <c r="B239" s="273">
        <f>'Plot (9)'!W17</f>
        <v>0</v>
      </c>
      <c r="C239" s="273">
        <f>'Plot (9)'!X17</f>
        <v>0</v>
      </c>
      <c r="D239" s="273">
        <f>'Plot (9)'!Y17</f>
        <v>0</v>
      </c>
      <c r="E239" s="273" t="b">
        <f t="shared" si="33"/>
        <v>0</v>
      </c>
      <c r="F239" s="274"/>
      <c r="G239" s="420" t="str">
        <f t="shared" si="32"/>
        <v>Not Measured</v>
      </c>
      <c r="H239" s="92"/>
      <c r="I239" s="94"/>
      <c r="J239" s="94"/>
      <c r="K239" s="262"/>
      <c r="L239" s="94"/>
      <c r="M239" s="92"/>
      <c r="N239" s="93"/>
      <c r="O239" s="94"/>
      <c r="P239" s="250"/>
      <c r="Q239" s="92"/>
      <c r="R239" s="94"/>
      <c r="S239" s="94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</row>
    <row r="240" spans="1:79" s="34" customFormat="1">
      <c r="A240" s="131">
        <v>9</v>
      </c>
      <c r="B240" s="273">
        <f>'Plot (9)'!W18</f>
        <v>0</v>
      </c>
      <c r="C240" s="273">
        <f>'Plot (9)'!X18</f>
        <v>0</v>
      </c>
      <c r="D240" s="273">
        <f>'Plot (9)'!Y18</f>
        <v>0</v>
      </c>
      <c r="E240" s="273" t="b">
        <f t="shared" si="33"/>
        <v>0</v>
      </c>
      <c r="F240" s="274"/>
      <c r="G240" s="420" t="str">
        <f t="shared" si="32"/>
        <v>Not Measured</v>
      </c>
      <c r="H240" s="92"/>
      <c r="I240" s="94"/>
      <c r="J240" s="94"/>
      <c r="K240" s="262"/>
      <c r="L240" s="94"/>
      <c r="M240" s="92"/>
      <c r="N240" s="93"/>
      <c r="O240" s="94"/>
      <c r="P240" s="250"/>
      <c r="Q240" s="92"/>
      <c r="R240" s="94"/>
      <c r="S240" s="94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</row>
    <row r="241" spans="1:79" s="34" customFormat="1">
      <c r="A241" s="131">
        <v>9</v>
      </c>
      <c r="B241" s="273">
        <f>'Plot (9)'!W19</f>
        <v>0</v>
      </c>
      <c r="C241" s="273">
        <f>'Plot (9)'!X19</f>
        <v>0</v>
      </c>
      <c r="D241" s="273">
        <f>'Plot (9)'!Y19</f>
        <v>0</v>
      </c>
      <c r="E241" s="273" t="b">
        <f t="shared" si="33"/>
        <v>0</v>
      </c>
      <c r="F241" s="274"/>
      <c r="G241" s="420" t="str">
        <f t="shared" si="32"/>
        <v>Not Measured</v>
      </c>
      <c r="H241" s="92"/>
      <c r="I241" s="94"/>
      <c r="J241" s="94"/>
      <c r="K241" s="262"/>
      <c r="L241" s="94"/>
      <c r="M241" s="92"/>
      <c r="N241" s="93"/>
      <c r="O241" s="94"/>
      <c r="P241" s="250"/>
      <c r="Q241" s="92"/>
      <c r="R241" s="94"/>
      <c r="S241" s="94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</row>
    <row r="242" spans="1:79" s="34" customFormat="1">
      <c r="A242" s="131">
        <v>9</v>
      </c>
      <c r="B242" s="273">
        <f>'Plot (9)'!W20</f>
        <v>0</v>
      </c>
      <c r="C242" s="273">
        <f>'Plot (9)'!X20</f>
        <v>0</v>
      </c>
      <c r="D242" s="273">
        <f>'Plot (9)'!Y20</f>
        <v>0</v>
      </c>
      <c r="E242" s="273" t="b">
        <f t="shared" si="33"/>
        <v>0</v>
      </c>
      <c r="F242" s="274"/>
      <c r="G242" s="420" t="str">
        <f t="shared" si="32"/>
        <v>Not Measured</v>
      </c>
      <c r="H242" s="92"/>
      <c r="I242" s="94"/>
      <c r="J242" s="94"/>
      <c r="K242" s="262"/>
      <c r="L242" s="94"/>
      <c r="M242" s="92"/>
      <c r="N242" s="93"/>
      <c r="O242" s="94"/>
      <c r="P242" s="250"/>
      <c r="Q242" s="92"/>
      <c r="R242" s="94"/>
      <c r="S242" s="94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2"/>
      <c r="BY242" s="92"/>
      <c r="BZ242" s="92"/>
      <c r="CA242" s="92"/>
    </row>
    <row r="243" spans="1:79" s="34" customFormat="1">
      <c r="A243" s="131">
        <v>9</v>
      </c>
      <c r="B243" s="273">
        <f>'Plot (9)'!W21</f>
        <v>0</v>
      </c>
      <c r="C243" s="273">
        <f>'Plot (9)'!X21</f>
        <v>0</v>
      </c>
      <c r="D243" s="273">
        <f>'Plot (9)'!Y21</f>
        <v>0</v>
      </c>
      <c r="E243" s="273" t="b">
        <f t="shared" si="33"/>
        <v>0</v>
      </c>
      <c r="F243" s="274"/>
      <c r="G243" s="420" t="str">
        <f t="shared" si="32"/>
        <v>Not Measured</v>
      </c>
      <c r="H243" s="92"/>
      <c r="I243" s="94"/>
      <c r="J243" s="94"/>
      <c r="K243" s="262"/>
      <c r="L243" s="94"/>
      <c r="M243" s="92"/>
      <c r="N243" s="93"/>
      <c r="O243" s="94"/>
      <c r="P243" s="250"/>
      <c r="Q243" s="92"/>
      <c r="R243" s="94"/>
      <c r="S243" s="94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</row>
    <row r="244" spans="1:79" s="34" customFormat="1">
      <c r="A244" s="131">
        <v>9</v>
      </c>
      <c r="B244" s="273">
        <f>'Plot (9)'!W22</f>
        <v>0</v>
      </c>
      <c r="C244" s="273">
        <f>'Plot (9)'!X22</f>
        <v>0</v>
      </c>
      <c r="D244" s="273">
        <f>'Plot (9)'!Y22</f>
        <v>0</v>
      </c>
      <c r="E244" s="273" t="b">
        <f t="shared" si="33"/>
        <v>0</v>
      </c>
      <c r="F244" s="274"/>
      <c r="G244" s="420" t="str">
        <f t="shared" si="32"/>
        <v>Not Measured</v>
      </c>
      <c r="H244" s="92"/>
      <c r="I244" s="94"/>
      <c r="J244" s="94"/>
      <c r="K244" s="262"/>
      <c r="L244" s="94"/>
      <c r="M244" s="92"/>
      <c r="N244" s="93"/>
      <c r="O244" s="94"/>
      <c r="P244" s="250"/>
      <c r="Q244" s="92"/>
      <c r="R244" s="94"/>
      <c r="S244" s="94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</row>
    <row r="245" spans="1:79" s="34" customFormat="1">
      <c r="A245" s="131">
        <v>9</v>
      </c>
      <c r="B245" s="273">
        <f>'Plot (9)'!W23</f>
        <v>0</v>
      </c>
      <c r="C245" s="273">
        <f>'Plot (9)'!X23</f>
        <v>0</v>
      </c>
      <c r="D245" s="273">
        <f>'Plot (9)'!Y23</f>
        <v>0</v>
      </c>
      <c r="E245" s="273" t="b">
        <f t="shared" si="33"/>
        <v>0</v>
      </c>
      <c r="F245" s="274"/>
      <c r="G245" s="420" t="str">
        <f t="shared" si="32"/>
        <v>Not Measured</v>
      </c>
      <c r="H245" s="92"/>
      <c r="I245" s="94"/>
      <c r="J245" s="94"/>
      <c r="K245" s="262"/>
      <c r="L245" s="94"/>
      <c r="M245" s="92"/>
      <c r="N245" s="93"/>
      <c r="O245" s="94"/>
      <c r="P245" s="250"/>
      <c r="Q245" s="92"/>
      <c r="R245" s="94"/>
      <c r="S245" s="94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</row>
    <row r="246" spans="1:79" s="34" customFormat="1">
      <c r="A246" s="131">
        <v>9</v>
      </c>
      <c r="B246" s="273">
        <f>'Plot (9)'!W24</f>
        <v>0</v>
      </c>
      <c r="C246" s="273">
        <f>'Plot (9)'!X24</f>
        <v>0</v>
      </c>
      <c r="D246" s="273">
        <f>'Plot (9)'!Y24</f>
        <v>0</v>
      </c>
      <c r="E246" s="273" t="b">
        <f t="shared" si="33"/>
        <v>0</v>
      </c>
      <c r="F246" s="274"/>
      <c r="G246" s="420" t="str">
        <f t="shared" si="32"/>
        <v>Not Measured</v>
      </c>
      <c r="H246" s="92"/>
      <c r="I246" s="94"/>
      <c r="J246" s="94"/>
      <c r="K246" s="262"/>
      <c r="L246" s="94"/>
      <c r="M246" s="92"/>
      <c r="N246" s="93"/>
      <c r="O246" s="94"/>
      <c r="P246" s="250"/>
      <c r="Q246" s="92"/>
      <c r="R246" s="94"/>
      <c r="S246" s="94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</row>
    <row r="247" spans="1:79" s="34" customFormat="1">
      <c r="A247" s="131">
        <v>9</v>
      </c>
      <c r="B247" s="273">
        <f>'Plot (9)'!W25</f>
        <v>0</v>
      </c>
      <c r="C247" s="273">
        <f>'Plot (9)'!X25</f>
        <v>0</v>
      </c>
      <c r="D247" s="273">
        <f>'Plot (9)'!Y25</f>
        <v>0</v>
      </c>
      <c r="E247" s="273" t="b">
        <f t="shared" si="33"/>
        <v>0</v>
      </c>
      <c r="F247" s="274"/>
      <c r="G247" s="420" t="str">
        <f t="shared" si="32"/>
        <v>Not Measured</v>
      </c>
      <c r="H247" s="92"/>
      <c r="I247" s="94"/>
      <c r="J247" s="94"/>
      <c r="K247" s="262"/>
      <c r="L247" s="94"/>
      <c r="M247" s="92"/>
      <c r="N247" s="93"/>
      <c r="O247" s="94"/>
      <c r="P247" s="250"/>
      <c r="Q247" s="92"/>
      <c r="R247" s="94"/>
      <c r="S247" s="94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</row>
    <row r="248" spans="1:79" s="34" customFormat="1">
      <c r="A248" s="131">
        <v>9</v>
      </c>
      <c r="B248" s="273">
        <f>'Plot (9)'!W26</f>
        <v>0</v>
      </c>
      <c r="C248" s="273">
        <f>'Plot (9)'!X26</f>
        <v>0</v>
      </c>
      <c r="D248" s="273">
        <f>'Plot (9)'!Y26</f>
        <v>0</v>
      </c>
      <c r="E248" s="273" t="b">
        <f t="shared" ref="E248:E262" si="34">E247</f>
        <v>0</v>
      </c>
      <c r="F248" s="274"/>
      <c r="G248" s="420" t="str">
        <f t="shared" si="32"/>
        <v>Not Measured</v>
      </c>
      <c r="H248" s="92"/>
      <c r="I248" s="94"/>
      <c r="J248" s="94"/>
      <c r="K248" s="262"/>
      <c r="L248" s="94"/>
      <c r="M248" s="92"/>
      <c r="N248" s="93"/>
      <c r="O248" s="94"/>
      <c r="P248" s="250"/>
      <c r="Q248" s="92"/>
      <c r="R248" s="94"/>
      <c r="S248" s="94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</row>
    <row r="249" spans="1:79" s="34" customFormat="1">
      <c r="A249" s="131">
        <v>9</v>
      </c>
      <c r="B249" s="273">
        <f>'Plot (9)'!W27</f>
        <v>0</v>
      </c>
      <c r="C249" s="273">
        <f>'Plot (9)'!X27</f>
        <v>0</v>
      </c>
      <c r="D249" s="273">
        <f>'Plot (9)'!Y27</f>
        <v>0</v>
      </c>
      <c r="E249" s="273" t="b">
        <f t="shared" si="34"/>
        <v>0</v>
      </c>
      <c r="F249" s="274"/>
      <c r="G249" s="420" t="str">
        <f t="shared" si="32"/>
        <v>Not Measured</v>
      </c>
      <c r="H249" s="92"/>
      <c r="I249" s="94"/>
      <c r="J249" s="94"/>
      <c r="K249" s="262"/>
      <c r="L249" s="94"/>
      <c r="M249" s="92"/>
      <c r="N249" s="93"/>
      <c r="O249" s="94"/>
      <c r="P249" s="250"/>
      <c r="Q249" s="92"/>
      <c r="R249" s="94"/>
      <c r="S249" s="94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</row>
    <row r="250" spans="1:79" s="34" customFormat="1">
      <c r="A250" s="131">
        <v>9</v>
      </c>
      <c r="B250" s="273">
        <f>'Plot (9)'!W28</f>
        <v>0</v>
      </c>
      <c r="C250" s="273">
        <f>'Plot (9)'!X28</f>
        <v>0</v>
      </c>
      <c r="D250" s="273">
        <f>'Plot (9)'!Y28</f>
        <v>0</v>
      </c>
      <c r="E250" s="273" t="b">
        <f t="shared" si="34"/>
        <v>0</v>
      </c>
      <c r="F250" s="274"/>
      <c r="G250" s="420" t="str">
        <f t="shared" si="32"/>
        <v>Not Measured</v>
      </c>
      <c r="H250" s="92"/>
      <c r="I250" s="94"/>
      <c r="J250" s="94"/>
      <c r="K250" s="262"/>
      <c r="L250" s="94"/>
      <c r="M250" s="92"/>
      <c r="N250" s="93"/>
      <c r="O250" s="94"/>
      <c r="P250" s="250"/>
      <c r="Q250" s="92"/>
      <c r="R250" s="94"/>
      <c r="S250" s="94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</row>
    <row r="251" spans="1:79" s="34" customFormat="1">
      <c r="A251" s="131">
        <v>9</v>
      </c>
      <c r="B251" s="273">
        <f>'Plot (9)'!W29</f>
        <v>0</v>
      </c>
      <c r="C251" s="273">
        <f>'Plot (9)'!X29</f>
        <v>0</v>
      </c>
      <c r="D251" s="273">
        <f>'Plot (9)'!Y29</f>
        <v>0</v>
      </c>
      <c r="E251" s="273" t="b">
        <f t="shared" si="34"/>
        <v>0</v>
      </c>
      <c r="F251" s="274"/>
      <c r="G251" s="420" t="str">
        <f t="shared" si="32"/>
        <v>Not Measured</v>
      </c>
      <c r="H251" s="92"/>
      <c r="I251" s="94"/>
      <c r="J251" s="94"/>
      <c r="K251" s="262"/>
      <c r="L251" s="94"/>
      <c r="M251" s="92"/>
      <c r="N251" s="93"/>
      <c r="O251" s="94"/>
      <c r="P251" s="250"/>
      <c r="Q251" s="92"/>
      <c r="R251" s="94"/>
      <c r="S251" s="94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2"/>
      <c r="BY251" s="92"/>
      <c r="BZ251" s="92"/>
      <c r="CA251" s="92"/>
    </row>
    <row r="252" spans="1:79" s="34" customFormat="1">
      <c r="A252" s="131">
        <v>9</v>
      </c>
      <c r="B252" s="273">
        <f>'Plot (9)'!W30</f>
        <v>0</v>
      </c>
      <c r="C252" s="273">
        <f>'Plot (9)'!X30</f>
        <v>0</v>
      </c>
      <c r="D252" s="273">
        <f>'Plot (9)'!Y30</f>
        <v>0</v>
      </c>
      <c r="E252" s="273" t="b">
        <f t="shared" si="34"/>
        <v>0</v>
      </c>
      <c r="F252" s="274"/>
      <c r="G252" s="420" t="str">
        <f t="shared" si="32"/>
        <v>Not Measured</v>
      </c>
      <c r="H252" s="92"/>
      <c r="I252" s="94"/>
      <c r="J252" s="94"/>
      <c r="K252" s="262"/>
      <c r="L252" s="94"/>
      <c r="M252" s="92"/>
      <c r="N252" s="93"/>
      <c r="O252" s="94"/>
      <c r="P252" s="250"/>
      <c r="Q252" s="92"/>
      <c r="R252" s="94"/>
      <c r="S252" s="94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</row>
    <row r="253" spans="1:79" s="34" customFormat="1">
      <c r="A253" s="131">
        <v>9</v>
      </c>
      <c r="B253" s="273">
        <f>'Plot (9)'!W31</f>
        <v>0</v>
      </c>
      <c r="C253" s="273">
        <f>'Plot (9)'!X31</f>
        <v>0</v>
      </c>
      <c r="D253" s="273">
        <f>'Plot (9)'!Y31</f>
        <v>0</v>
      </c>
      <c r="E253" s="273" t="b">
        <f t="shared" si="34"/>
        <v>0</v>
      </c>
      <c r="F253" s="274"/>
      <c r="G253" s="420" t="str">
        <f t="shared" si="32"/>
        <v>Not Measured</v>
      </c>
      <c r="H253" s="92"/>
      <c r="I253" s="94"/>
      <c r="J253" s="94"/>
      <c r="K253" s="262"/>
      <c r="L253" s="94"/>
      <c r="M253" s="92"/>
      <c r="N253" s="93"/>
      <c r="O253" s="94"/>
      <c r="P253" s="250"/>
      <c r="Q253" s="92"/>
      <c r="R253" s="94"/>
      <c r="S253" s="94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</row>
    <row r="254" spans="1:79" s="34" customFormat="1">
      <c r="A254" s="131">
        <v>9</v>
      </c>
      <c r="B254" s="273">
        <f>'Plot (9)'!W32</f>
        <v>0</v>
      </c>
      <c r="C254" s="273">
        <f>'Plot (9)'!X32</f>
        <v>0</v>
      </c>
      <c r="D254" s="273">
        <f>'Plot (9)'!Y32</f>
        <v>0</v>
      </c>
      <c r="E254" s="273" t="b">
        <f t="shared" si="34"/>
        <v>0</v>
      </c>
      <c r="F254" s="274"/>
      <c r="G254" s="420" t="str">
        <f t="shared" ref="G254:G262" si="35">IF(D254=0,"Not Measured",(IF((B254)=0,"No Species",IF((B254)="Pl",POWER(10,(-4.349054+(1.82276*LOG10(C254))+(1.10812*LOG10(D254)))),IF((B254)="Pli",POWER(10,(-4.349054+(1.82276*LOG10(C254))+(1.10812*LOG10(D254)))),IF((B254)="Cw",POWER(10,(-4.139118+(1.71677*LOG10(C254))+(1.04742*LOG10(D254)))),IF((B254)="Bl",POWER(10,(-4.266202+(1.78296*LOG10(C254))+(1.10382*LOG10(D254)))),IF((B254)="Fd",POWER(10,(-4.319071+(1.81382*LOG10(C254))+(1.04242*LOG10(D254)))),IF((B254)="Hw",POWER(10,(-4.41882+(1.86778*LOG10(C254))+(1.09989*LOG10(D254)))),IF((B254)="Sx",POWER(10,(-4.310416+(1.82284*LOG10(C254))+(1.05729*LOG10(D254)))),IF((B254)="Se",POWER(10,(-4.310416+(1.82284*LOG10(C254))+(1.05729*LOG10(D254)))),IF((B254)="Dr",POWER(10,(-4.431705+(1.89057*LOG10(C254))+(1.09077*LOG10(D254)))),IF((B254)="Pw",POWER(10,(-4.3005226+(1.8578*LOG10(C254))+(1.02225*LOG10(D254)))),IF((B254)="Yc",POWER(10,(-4.187127+(1.77736*LOG10(C254))+(1.03299*LOG10(D254)))),"Unknown Species"))))))))))))))</f>
        <v>Not Measured</v>
      </c>
      <c r="H254" s="92"/>
      <c r="I254" s="94"/>
      <c r="J254" s="94"/>
      <c r="K254" s="262"/>
      <c r="L254" s="94"/>
      <c r="M254" s="92"/>
      <c r="N254" s="93"/>
      <c r="O254" s="94"/>
      <c r="P254" s="250"/>
      <c r="Q254" s="92"/>
      <c r="R254" s="94"/>
      <c r="S254" s="94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2"/>
      <c r="BY254" s="92"/>
      <c r="BZ254" s="92"/>
      <c r="CA254" s="92"/>
    </row>
    <row r="255" spans="1:79" s="34" customFormat="1">
      <c r="A255" s="131">
        <v>9</v>
      </c>
      <c r="B255" s="273">
        <f>'Plot (9)'!W33</f>
        <v>0</v>
      </c>
      <c r="C255" s="273">
        <f>'Plot (9)'!X33</f>
        <v>0</v>
      </c>
      <c r="D255" s="273">
        <f>'Plot (9)'!Y33</f>
        <v>0</v>
      </c>
      <c r="E255" s="273" t="b">
        <f t="shared" si="34"/>
        <v>0</v>
      </c>
      <c r="F255" s="274"/>
      <c r="G255" s="420" t="str">
        <f t="shared" si="35"/>
        <v>Not Measured</v>
      </c>
      <c r="H255" s="92"/>
      <c r="I255" s="94"/>
      <c r="J255" s="94"/>
      <c r="K255" s="262"/>
      <c r="L255" s="94"/>
      <c r="M255" s="92"/>
      <c r="N255" s="93"/>
      <c r="O255" s="94"/>
      <c r="P255" s="250"/>
      <c r="Q255" s="92"/>
      <c r="R255" s="94"/>
      <c r="S255" s="94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</row>
    <row r="256" spans="1:79" s="34" customFormat="1">
      <c r="A256" s="131">
        <v>9</v>
      </c>
      <c r="B256" s="273">
        <f>'Plot (9)'!W34</f>
        <v>0</v>
      </c>
      <c r="C256" s="273">
        <f>'Plot (9)'!X34</f>
        <v>0</v>
      </c>
      <c r="D256" s="273">
        <f>'Plot (9)'!Y34</f>
        <v>0</v>
      </c>
      <c r="E256" s="273" t="b">
        <f t="shared" si="34"/>
        <v>0</v>
      </c>
      <c r="F256" s="274"/>
      <c r="G256" s="420" t="str">
        <f t="shared" si="35"/>
        <v>Not Measured</v>
      </c>
      <c r="H256" s="92"/>
      <c r="I256" s="94"/>
      <c r="J256" s="94"/>
      <c r="K256" s="262"/>
      <c r="L256" s="94"/>
      <c r="M256" s="92"/>
      <c r="N256" s="93"/>
      <c r="O256" s="94"/>
      <c r="P256" s="250"/>
      <c r="Q256" s="92"/>
      <c r="R256" s="94"/>
      <c r="S256" s="94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2"/>
      <c r="BY256" s="92"/>
      <c r="BZ256" s="92"/>
      <c r="CA256" s="92"/>
    </row>
    <row r="257" spans="1:79" s="34" customFormat="1">
      <c r="A257" s="131">
        <v>9</v>
      </c>
      <c r="B257" s="273">
        <f>'Plot (9)'!W35</f>
        <v>0</v>
      </c>
      <c r="C257" s="273">
        <f>'Plot (9)'!X35</f>
        <v>0</v>
      </c>
      <c r="D257" s="273">
        <f>'Plot (9)'!Y35</f>
        <v>0</v>
      </c>
      <c r="E257" s="273" t="b">
        <f t="shared" si="34"/>
        <v>0</v>
      </c>
      <c r="F257" s="274"/>
      <c r="G257" s="420" t="str">
        <f t="shared" si="35"/>
        <v>Not Measured</v>
      </c>
      <c r="H257" s="92"/>
      <c r="I257" s="94"/>
      <c r="J257" s="94"/>
      <c r="K257" s="262"/>
      <c r="L257" s="94"/>
      <c r="M257" s="92"/>
      <c r="N257" s="93"/>
      <c r="O257" s="94"/>
      <c r="P257" s="250"/>
      <c r="Q257" s="92"/>
      <c r="R257" s="94"/>
      <c r="S257" s="94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</row>
    <row r="258" spans="1:79" s="34" customFormat="1">
      <c r="A258" s="131">
        <v>9</v>
      </c>
      <c r="B258" s="273">
        <f>'Plot (9)'!W36</f>
        <v>0</v>
      </c>
      <c r="C258" s="273">
        <f>'Plot (9)'!X36</f>
        <v>0</v>
      </c>
      <c r="D258" s="273">
        <f>'Plot (9)'!Y36</f>
        <v>0</v>
      </c>
      <c r="E258" s="273" t="b">
        <f t="shared" si="34"/>
        <v>0</v>
      </c>
      <c r="F258" s="274"/>
      <c r="G258" s="420" t="str">
        <f t="shared" si="35"/>
        <v>Not Measured</v>
      </c>
      <c r="H258" s="92"/>
      <c r="I258" s="94"/>
      <c r="J258" s="94"/>
      <c r="K258" s="262"/>
      <c r="L258" s="94"/>
      <c r="M258" s="92"/>
      <c r="N258" s="93"/>
      <c r="O258" s="94"/>
      <c r="P258" s="250"/>
      <c r="Q258" s="92"/>
      <c r="R258" s="94"/>
      <c r="S258" s="94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2"/>
      <c r="BY258" s="92"/>
      <c r="BZ258" s="92"/>
      <c r="CA258" s="92"/>
    </row>
    <row r="259" spans="1:79" s="34" customFormat="1">
      <c r="A259" s="131">
        <v>9</v>
      </c>
      <c r="B259" s="273">
        <f>'Plot (9)'!W37</f>
        <v>0</v>
      </c>
      <c r="C259" s="273">
        <f>'Plot (9)'!X37</f>
        <v>0</v>
      </c>
      <c r="D259" s="273">
        <f>'Plot (9)'!Y37</f>
        <v>0</v>
      </c>
      <c r="E259" s="273" t="b">
        <f t="shared" si="34"/>
        <v>0</v>
      </c>
      <c r="F259" s="274"/>
      <c r="G259" s="420" t="str">
        <f t="shared" si="35"/>
        <v>Not Measured</v>
      </c>
      <c r="H259" s="92"/>
      <c r="I259" s="94"/>
      <c r="J259" s="94"/>
      <c r="K259" s="262"/>
      <c r="L259" s="94"/>
      <c r="M259" s="92"/>
      <c r="N259" s="93"/>
      <c r="O259" s="94"/>
      <c r="P259" s="250"/>
      <c r="Q259" s="92"/>
      <c r="R259" s="94"/>
      <c r="S259" s="94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2"/>
      <c r="BY259" s="92"/>
      <c r="BZ259" s="92"/>
      <c r="CA259" s="92"/>
    </row>
    <row r="260" spans="1:79" s="34" customFormat="1">
      <c r="A260" s="131">
        <v>9</v>
      </c>
      <c r="B260" s="273">
        <f>'Plot (9)'!W38</f>
        <v>0</v>
      </c>
      <c r="C260" s="273">
        <f>'Plot (9)'!X38</f>
        <v>0</v>
      </c>
      <c r="D260" s="273">
        <f>'Plot (9)'!Y38</f>
        <v>0</v>
      </c>
      <c r="E260" s="273" t="b">
        <f t="shared" si="34"/>
        <v>0</v>
      </c>
      <c r="F260" s="274"/>
      <c r="G260" s="420" t="str">
        <f t="shared" si="35"/>
        <v>Not Measured</v>
      </c>
      <c r="H260" s="92"/>
      <c r="I260" s="94"/>
      <c r="J260" s="94"/>
      <c r="K260" s="262"/>
      <c r="L260" s="94"/>
      <c r="M260" s="92"/>
      <c r="N260" s="93"/>
      <c r="O260" s="94"/>
      <c r="P260" s="250"/>
      <c r="Q260" s="92"/>
      <c r="R260" s="94"/>
      <c r="S260" s="94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2"/>
      <c r="BY260" s="92"/>
      <c r="BZ260" s="92"/>
      <c r="CA260" s="92"/>
    </row>
    <row r="261" spans="1:79" s="34" customFormat="1">
      <c r="A261" s="131">
        <v>9</v>
      </c>
      <c r="B261" s="273">
        <f>'Plot (9)'!W39</f>
        <v>0</v>
      </c>
      <c r="C261" s="273">
        <f>'Plot (9)'!X39</f>
        <v>0</v>
      </c>
      <c r="D261" s="273">
        <f>'Plot (9)'!Y39</f>
        <v>0</v>
      </c>
      <c r="E261" s="273" t="b">
        <f t="shared" si="34"/>
        <v>0</v>
      </c>
      <c r="F261" s="274"/>
      <c r="G261" s="420" t="str">
        <f t="shared" si="35"/>
        <v>Not Measured</v>
      </c>
      <c r="H261" s="92"/>
      <c r="I261" s="94"/>
      <c r="J261" s="94"/>
      <c r="K261" s="262"/>
      <c r="L261" s="94"/>
      <c r="M261" s="92"/>
      <c r="N261" s="93"/>
      <c r="O261" s="94"/>
      <c r="P261" s="250"/>
      <c r="Q261" s="92"/>
      <c r="R261" s="94"/>
      <c r="S261" s="94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2"/>
      <c r="BY261" s="92"/>
      <c r="BZ261" s="92"/>
      <c r="CA261" s="92"/>
    </row>
    <row r="262" spans="1:79" s="34" customFormat="1" ht="13.5" thickBot="1">
      <c r="A262" s="132">
        <v>9</v>
      </c>
      <c r="B262" s="139">
        <f>'Plot (9)'!W40</f>
        <v>0</v>
      </c>
      <c r="C262" s="139">
        <f>'Plot (9)'!X40</f>
        <v>0</v>
      </c>
      <c r="D262" s="139">
        <f>'Plot (9)'!Y40</f>
        <v>0</v>
      </c>
      <c r="E262" s="139" t="b">
        <f t="shared" si="34"/>
        <v>0</v>
      </c>
      <c r="F262" s="269"/>
      <c r="G262" s="513" t="str">
        <f t="shared" si="35"/>
        <v>Not Measured</v>
      </c>
      <c r="H262" s="92"/>
      <c r="I262" s="94"/>
      <c r="J262" s="94"/>
      <c r="K262" s="262"/>
      <c r="L262" s="94"/>
      <c r="M262" s="92"/>
      <c r="N262" s="93"/>
      <c r="O262" s="94"/>
      <c r="P262" s="250"/>
      <c r="Q262" s="92"/>
      <c r="R262" s="94"/>
      <c r="S262" s="94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2"/>
      <c r="BY262" s="92"/>
      <c r="BZ262" s="92"/>
      <c r="CA262" s="92"/>
    </row>
    <row r="263" spans="1:79" s="34" customFormat="1">
      <c r="A263" s="131">
        <v>10</v>
      </c>
      <c r="B263" s="273">
        <f>'Plot (10)'!W12</f>
        <v>0</v>
      </c>
      <c r="C263" s="273">
        <f>'Plot (10)'!X12</f>
        <v>0</v>
      </c>
      <c r="D263" s="273">
        <f>'Plot (10)'!Y12</f>
        <v>0</v>
      </c>
      <c r="E263" s="273" t="b">
        <f>E247</f>
        <v>0</v>
      </c>
      <c r="F263" s="274"/>
      <c r="G263" s="420" t="str">
        <f t="shared" ref="G263:G276" si="36">IF(D263=0,"Not Measured",(IF((B263)=0,"No Species",IF((B263)="Pl",POWER(10,(-4.349054+(1.82276*LOG10(C263))+(1.10812*LOG10(D263)))),IF((B263)="Pli",POWER(10,(-4.349054+(1.82276*LOG10(C263))+(1.10812*LOG10(D263)))),IF((B263)="Cw",POWER(10,(-4.139118+(1.71677*LOG10(C263))+(1.04742*LOG10(D263)))),IF((B263)="Bl",POWER(10,(-4.266202+(1.78296*LOG10(C263))+(1.10382*LOG10(D263)))),IF((B263)="Fd",POWER(10,(-4.319071+(1.81382*LOG10(C263))+(1.04242*LOG10(D263)))),IF((B263)="Hw",POWER(10,(-4.41882+(1.86778*LOG10(C263))+(1.09989*LOG10(D263)))),IF((B263)="Sx",POWER(10,(-4.310416+(1.82284*LOG10(C263))+(1.05729*LOG10(D263)))),IF((B263)="Se",POWER(10,(-4.310416+(1.82284*LOG10(C263))+(1.05729*LOG10(D263)))),IF((B263)="Dr",POWER(10,(-4.431705+(1.89057*LOG10(C263))+(1.09077*LOG10(D263)))),IF((B263)="Pw",POWER(10,(-4.3005226+(1.8578*LOG10(C263))+(1.02225*LOG10(D263)))),IF((B263)="Yc",POWER(10,(-4.187127+(1.77736*LOG10(C263))+(1.03299*LOG10(D263)))),"Unknown Species"))))))))))))))</f>
        <v>Not Measured</v>
      </c>
      <c r="H263" s="92"/>
      <c r="I263" s="94"/>
      <c r="J263" s="94"/>
      <c r="K263" s="262"/>
      <c r="L263" s="94"/>
      <c r="M263" s="92"/>
      <c r="N263" s="93"/>
      <c r="O263" s="94"/>
      <c r="P263" s="250"/>
      <c r="Q263" s="92"/>
      <c r="R263" s="94"/>
      <c r="S263" s="94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92"/>
      <c r="BY263" s="92"/>
      <c r="BZ263" s="92"/>
      <c r="CA263" s="92"/>
    </row>
    <row r="264" spans="1:79" s="34" customFormat="1">
      <c r="A264" s="131">
        <v>10</v>
      </c>
      <c r="B264" s="273">
        <f>'Plot (10)'!W13</f>
        <v>0</v>
      </c>
      <c r="C264" s="273">
        <f>'Plot (10)'!X13</f>
        <v>0</v>
      </c>
      <c r="D264" s="273">
        <f>'Plot (10)'!Y13</f>
        <v>0</v>
      </c>
      <c r="E264" s="273" t="b">
        <f>E263</f>
        <v>0</v>
      </c>
      <c r="F264" s="274"/>
      <c r="G264" s="420" t="str">
        <f t="shared" si="36"/>
        <v>Not Measured</v>
      </c>
      <c r="H264" s="92"/>
      <c r="I264" s="94"/>
      <c r="J264" s="94"/>
      <c r="K264" s="262"/>
      <c r="L264" s="94"/>
      <c r="M264" s="92"/>
      <c r="N264" s="93"/>
      <c r="O264" s="94"/>
      <c r="P264" s="250"/>
      <c r="Q264" s="92"/>
      <c r="R264" s="94"/>
      <c r="S264" s="94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2"/>
      <c r="BY264" s="92"/>
      <c r="BZ264" s="92"/>
      <c r="CA264" s="92"/>
    </row>
    <row r="265" spans="1:79" s="34" customFormat="1">
      <c r="A265" s="131">
        <v>10</v>
      </c>
      <c r="B265" s="273">
        <f>'Plot (10)'!W14</f>
        <v>0</v>
      </c>
      <c r="C265" s="273">
        <f>'Plot (10)'!X14</f>
        <v>0</v>
      </c>
      <c r="D265" s="273">
        <f>'Plot (10)'!Y14</f>
        <v>0</v>
      </c>
      <c r="E265" s="273" t="b">
        <f>E264</f>
        <v>0</v>
      </c>
      <c r="F265" s="274"/>
      <c r="G265" s="420" t="str">
        <f t="shared" si="36"/>
        <v>Not Measured</v>
      </c>
      <c r="H265" s="92"/>
      <c r="I265" s="94"/>
      <c r="J265" s="94"/>
      <c r="K265" s="262"/>
      <c r="L265" s="94"/>
      <c r="M265" s="92"/>
      <c r="N265" s="93"/>
      <c r="O265" s="94"/>
      <c r="P265" s="250"/>
      <c r="Q265" s="92"/>
      <c r="R265" s="94"/>
      <c r="S265" s="94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92"/>
      <c r="BY265" s="92"/>
      <c r="BZ265" s="92"/>
      <c r="CA265" s="92"/>
    </row>
    <row r="266" spans="1:79" s="34" customFormat="1">
      <c r="A266" s="131">
        <v>10</v>
      </c>
      <c r="B266" s="273">
        <f>'Plot (10)'!W15</f>
        <v>0</v>
      </c>
      <c r="C266" s="273">
        <f>'Plot (10)'!X15</f>
        <v>0</v>
      </c>
      <c r="D266" s="273">
        <f>'Plot (10)'!Y15</f>
        <v>0</v>
      </c>
      <c r="E266" s="273" t="b">
        <f>E265</f>
        <v>0</v>
      </c>
      <c r="F266" s="274"/>
      <c r="G266" s="420" t="str">
        <f t="shared" si="36"/>
        <v>Not Measured</v>
      </c>
      <c r="H266" s="92"/>
      <c r="I266" s="94"/>
      <c r="J266" s="94"/>
      <c r="K266" s="262"/>
      <c r="L266" s="94"/>
      <c r="M266" s="92"/>
      <c r="N266" s="93"/>
      <c r="O266" s="94"/>
      <c r="P266" s="250"/>
      <c r="Q266" s="92"/>
      <c r="R266" s="94"/>
      <c r="S266" s="94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92"/>
      <c r="BW266" s="92"/>
      <c r="BX266" s="92"/>
      <c r="BY266" s="92"/>
      <c r="BZ266" s="92"/>
      <c r="CA266" s="92"/>
    </row>
    <row r="267" spans="1:79" s="34" customFormat="1">
      <c r="A267" s="131">
        <v>10</v>
      </c>
      <c r="B267" s="273">
        <f>'Plot (10)'!W16</f>
        <v>0</v>
      </c>
      <c r="C267" s="273">
        <f>'Plot (10)'!X16</f>
        <v>0</v>
      </c>
      <c r="D267" s="273">
        <f>'Plot (10)'!Y16</f>
        <v>0</v>
      </c>
      <c r="E267" s="273" t="b">
        <f t="shared" ref="E267:E291" si="37">E266</f>
        <v>0</v>
      </c>
      <c r="F267" s="274"/>
      <c r="G267" s="420" t="str">
        <f t="shared" si="36"/>
        <v>Not Measured</v>
      </c>
      <c r="H267" s="92"/>
      <c r="I267" s="94"/>
      <c r="J267" s="94"/>
      <c r="K267" s="262"/>
      <c r="L267" s="94"/>
      <c r="M267" s="92"/>
      <c r="N267" s="93"/>
      <c r="O267" s="94"/>
      <c r="P267" s="250"/>
      <c r="Q267" s="92"/>
      <c r="R267" s="94"/>
      <c r="S267" s="94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2"/>
      <c r="BY267" s="92"/>
      <c r="BZ267" s="92"/>
      <c r="CA267" s="92"/>
    </row>
    <row r="268" spans="1:79" s="34" customFormat="1">
      <c r="A268" s="131">
        <v>10</v>
      </c>
      <c r="B268" s="273">
        <f>'Plot (10)'!W17</f>
        <v>0</v>
      </c>
      <c r="C268" s="273">
        <f>'Plot (10)'!X17</f>
        <v>0</v>
      </c>
      <c r="D268" s="273">
        <f>'Plot (10)'!Y17</f>
        <v>0</v>
      </c>
      <c r="E268" s="273" t="b">
        <f t="shared" si="37"/>
        <v>0</v>
      </c>
      <c r="F268" s="274"/>
      <c r="G268" s="420" t="str">
        <f t="shared" si="36"/>
        <v>Not Measured</v>
      </c>
      <c r="H268" s="92"/>
      <c r="I268" s="94"/>
      <c r="J268" s="94"/>
      <c r="K268" s="262"/>
      <c r="L268" s="94"/>
      <c r="M268" s="92"/>
      <c r="N268" s="93"/>
      <c r="O268" s="94"/>
      <c r="P268" s="250"/>
      <c r="Q268" s="92"/>
      <c r="R268" s="94"/>
      <c r="S268" s="94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2"/>
      <c r="BY268" s="92"/>
      <c r="BZ268" s="92"/>
      <c r="CA268" s="92"/>
    </row>
    <row r="269" spans="1:79" s="34" customFormat="1">
      <c r="A269" s="131">
        <v>10</v>
      </c>
      <c r="B269" s="273">
        <f>'Plot (10)'!W18</f>
        <v>0</v>
      </c>
      <c r="C269" s="273">
        <f>'Plot (10)'!X18</f>
        <v>0</v>
      </c>
      <c r="D269" s="273">
        <f>'Plot (10)'!Y18</f>
        <v>0</v>
      </c>
      <c r="E269" s="273" t="b">
        <f t="shared" si="37"/>
        <v>0</v>
      </c>
      <c r="F269" s="274"/>
      <c r="G269" s="420" t="str">
        <f t="shared" si="36"/>
        <v>Not Measured</v>
      </c>
      <c r="H269" s="92"/>
      <c r="I269" s="94"/>
      <c r="J269" s="94"/>
      <c r="K269" s="262"/>
      <c r="L269" s="94"/>
      <c r="M269" s="92"/>
      <c r="N269" s="93"/>
      <c r="O269" s="94"/>
      <c r="P269" s="250"/>
      <c r="Q269" s="92"/>
      <c r="R269" s="94"/>
      <c r="S269" s="94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2"/>
      <c r="BY269" s="92"/>
      <c r="BZ269" s="92"/>
      <c r="CA269" s="92"/>
    </row>
    <row r="270" spans="1:79" s="34" customFormat="1">
      <c r="A270" s="131">
        <v>10</v>
      </c>
      <c r="B270" s="273">
        <f>'Plot (10)'!W19</f>
        <v>0</v>
      </c>
      <c r="C270" s="273">
        <f>'Plot (10)'!X19</f>
        <v>0</v>
      </c>
      <c r="D270" s="273">
        <f>'Plot (10)'!Y19</f>
        <v>0</v>
      </c>
      <c r="E270" s="273" t="b">
        <f t="shared" si="37"/>
        <v>0</v>
      </c>
      <c r="F270" s="274"/>
      <c r="G270" s="420" t="str">
        <f t="shared" si="36"/>
        <v>Not Measured</v>
      </c>
      <c r="H270" s="92"/>
      <c r="I270" s="94"/>
      <c r="J270" s="94"/>
      <c r="K270" s="262"/>
      <c r="L270" s="94"/>
      <c r="M270" s="92"/>
      <c r="N270" s="93"/>
      <c r="O270" s="94"/>
      <c r="P270" s="250"/>
      <c r="Q270" s="92"/>
      <c r="R270" s="94"/>
      <c r="S270" s="94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</row>
    <row r="271" spans="1:79" s="34" customFormat="1">
      <c r="A271" s="131">
        <v>10</v>
      </c>
      <c r="B271" s="273">
        <f>'Plot (10)'!W20</f>
        <v>0</v>
      </c>
      <c r="C271" s="273">
        <f>'Plot (10)'!X20</f>
        <v>0</v>
      </c>
      <c r="D271" s="273">
        <f>'Plot (10)'!Y20</f>
        <v>0</v>
      </c>
      <c r="E271" s="273" t="b">
        <f t="shared" si="37"/>
        <v>0</v>
      </c>
      <c r="F271" s="274"/>
      <c r="G271" s="420" t="str">
        <f t="shared" si="36"/>
        <v>Not Measured</v>
      </c>
      <c r="H271" s="92"/>
      <c r="I271" s="94"/>
      <c r="J271" s="94"/>
      <c r="K271" s="262"/>
      <c r="L271" s="94"/>
      <c r="M271" s="92"/>
      <c r="N271" s="93"/>
      <c r="O271" s="94"/>
      <c r="P271" s="250"/>
      <c r="Q271" s="92"/>
      <c r="R271" s="94"/>
      <c r="S271" s="94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2"/>
      <c r="BY271" s="92"/>
      <c r="BZ271" s="92"/>
      <c r="CA271" s="92"/>
    </row>
    <row r="272" spans="1:79" s="34" customFormat="1">
      <c r="A272" s="131">
        <v>10</v>
      </c>
      <c r="B272" s="273">
        <f>'Plot (10)'!W21</f>
        <v>0</v>
      </c>
      <c r="C272" s="273">
        <f>'Plot (10)'!X21</f>
        <v>0</v>
      </c>
      <c r="D272" s="273">
        <f>'Plot (10)'!Y21</f>
        <v>0</v>
      </c>
      <c r="E272" s="273" t="b">
        <f t="shared" si="37"/>
        <v>0</v>
      </c>
      <c r="F272" s="274"/>
      <c r="G272" s="420" t="str">
        <f t="shared" si="36"/>
        <v>Not Measured</v>
      </c>
      <c r="H272" s="92"/>
      <c r="I272" s="94"/>
      <c r="J272" s="94"/>
      <c r="K272" s="262"/>
      <c r="L272" s="94"/>
      <c r="M272" s="92"/>
      <c r="N272" s="93"/>
      <c r="O272" s="94"/>
      <c r="P272" s="250"/>
      <c r="Q272" s="92"/>
      <c r="R272" s="94"/>
      <c r="S272" s="94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2"/>
      <c r="BY272" s="92"/>
      <c r="BZ272" s="92"/>
      <c r="CA272" s="92"/>
    </row>
    <row r="273" spans="1:79" s="34" customFormat="1">
      <c r="A273" s="131">
        <v>10</v>
      </c>
      <c r="B273" s="273">
        <f>'Plot (10)'!W22</f>
        <v>0</v>
      </c>
      <c r="C273" s="273">
        <f>'Plot (10)'!X22</f>
        <v>0</v>
      </c>
      <c r="D273" s="273">
        <f>'Plot (10)'!Y22</f>
        <v>0</v>
      </c>
      <c r="E273" s="273" t="b">
        <f t="shared" si="37"/>
        <v>0</v>
      </c>
      <c r="F273" s="274"/>
      <c r="G273" s="420" t="str">
        <f t="shared" si="36"/>
        <v>Not Measured</v>
      </c>
      <c r="H273" s="92"/>
      <c r="I273" s="94"/>
      <c r="J273" s="94"/>
      <c r="K273" s="262"/>
      <c r="L273" s="94"/>
      <c r="M273" s="92"/>
      <c r="N273" s="93"/>
      <c r="O273" s="94"/>
      <c r="P273" s="250"/>
      <c r="Q273" s="92"/>
      <c r="R273" s="94"/>
      <c r="S273" s="94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2"/>
      <c r="BY273" s="92"/>
      <c r="BZ273" s="92"/>
      <c r="CA273" s="92"/>
    </row>
    <row r="274" spans="1:79" s="34" customFormat="1">
      <c r="A274" s="131">
        <v>10</v>
      </c>
      <c r="B274" s="273">
        <f>'Plot (10)'!W23</f>
        <v>0</v>
      </c>
      <c r="C274" s="273">
        <f>'Plot (10)'!X23</f>
        <v>0</v>
      </c>
      <c r="D274" s="273">
        <f>'Plot (10)'!Y23</f>
        <v>0</v>
      </c>
      <c r="E274" s="273" t="b">
        <f t="shared" si="37"/>
        <v>0</v>
      </c>
      <c r="F274" s="274"/>
      <c r="G274" s="420" t="str">
        <f t="shared" si="36"/>
        <v>Not Measured</v>
      </c>
      <c r="H274" s="92"/>
      <c r="I274" s="94"/>
      <c r="J274" s="94"/>
      <c r="K274" s="262"/>
      <c r="L274" s="94"/>
      <c r="M274" s="92"/>
      <c r="N274" s="93"/>
      <c r="O274" s="94"/>
      <c r="P274" s="250"/>
      <c r="Q274" s="92"/>
      <c r="R274" s="94"/>
      <c r="S274" s="94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2"/>
      <c r="BY274" s="92"/>
      <c r="BZ274" s="92"/>
      <c r="CA274" s="92"/>
    </row>
    <row r="275" spans="1:79" s="34" customFormat="1">
      <c r="A275" s="131">
        <v>10</v>
      </c>
      <c r="B275" s="273">
        <f>'Plot (10)'!W24</f>
        <v>0</v>
      </c>
      <c r="C275" s="273">
        <f>'Plot (10)'!X24</f>
        <v>0</v>
      </c>
      <c r="D275" s="273">
        <f>'Plot (10)'!Y24</f>
        <v>0</v>
      </c>
      <c r="E275" s="273" t="b">
        <f t="shared" si="37"/>
        <v>0</v>
      </c>
      <c r="F275" s="274"/>
      <c r="G275" s="420" t="str">
        <f t="shared" si="36"/>
        <v>Not Measured</v>
      </c>
      <c r="H275" s="92"/>
      <c r="I275" s="94"/>
      <c r="J275" s="94"/>
      <c r="K275" s="262"/>
      <c r="L275" s="94"/>
      <c r="M275" s="92"/>
      <c r="N275" s="93"/>
      <c r="O275" s="94"/>
      <c r="P275" s="250"/>
      <c r="Q275" s="92"/>
      <c r="R275" s="94"/>
      <c r="S275" s="94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92"/>
      <c r="BY275" s="92"/>
      <c r="BZ275" s="92"/>
      <c r="CA275" s="92"/>
    </row>
    <row r="276" spans="1:79" s="34" customFormat="1">
      <c r="A276" s="131">
        <v>10</v>
      </c>
      <c r="B276" s="273">
        <f>'Plot (10)'!W25</f>
        <v>0</v>
      </c>
      <c r="C276" s="273">
        <f>'Plot (10)'!X25</f>
        <v>0</v>
      </c>
      <c r="D276" s="273">
        <f>'Plot (10)'!Y25</f>
        <v>0</v>
      </c>
      <c r="E276" s="273" t="b">
        <f t="shared" si="37"/>
        <v>0</v>
      </c>
      <c r="F276" s="274"/>
      <c r="G276" s="420" t="str">
        <f t="shared" si="36"/>
        <v>Not Measured</v>
      </c>
      <c r="H276" s="92"/>
      <c r="I276" s="94"/>
      <c r="J276" s="94"/>
      <c r="K276" s="262"/>
      <c r="L276" s="94"/>
      <c r="M276" s="92"/>
      <c r="N276" s="93"/>
      <c r="O276" s="94"/>
      <c r="P276" s="250"/>
      <c r="Q276" s="92"/>
      <c r="R276" s="94"/>
      <c r="S276" s="94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2"/>
      <c r="BY276" s="92"/>
      <c r="BZ276" s="92"/>
      <c r="CA276" s="92"/>
    </row>
    <row r="277" spans="1:79" s="34" customFormat="1">
      <c r="A277" s="131">
        <v>10</v>
      </c>
      <c r="B277" s="273">
        <f>'Plot (10)'!W26</f>
        <v>0</v>
      </c>
      <c r="C277" s="273">
        <f>'Plot (10)'!X26</f>
        <v>0</v>
      </c>
      <c r="D277" s="273">
        <f>'Plot (10)'!Y26</f>
        <v>0</v>
      </c>
      <c r="E277" s="273" t="b">
        <f t="shared" si="37"/>
        <v>0</v>
      </c>
      <c r="F277" s="274"/>
      <c r="G277" s="420" t="str">
        <f t="shared" ref="G277:G291" si="38">IF(D277=0,"Not Measured",(IF((B277)=0,"No Species",IF((B277)="Pl",POWER(10,(-4.349054+(1.82276*LOG10(C277))+(1.10812*LOG10(D277)))),IF((B277)="Pli",POWER(10,(-4.349054+(1.82276*LOG10(C277))+(1.10812*LOG10(D277)))),IF((B277)="Cw",POWER(10,(-4.139118+(1.71677*LOG10(C277))+(1.04742*LOG10(D277)))),IF((B277)="Bl",POWER(10,(-4.266202+(1.78296*LOG10(C277))+(1.10382*LOG10(D277)))),IF((B277)="Fd",POWER(10,(-4.319071+(1.81382*LOG10(C277))+(1.04242*LOG10(D277)))),IF((B277)="Hw",POWER(10,(-4.41882+(1.86778*LOG10(C277))+(1.09989*LOG10(D277)))),IF((B277)="Sx",POWER(10,(-4.310416+(1.82284*LOG10(C277))+(1.05729*LOG10(D277)))),IF((B277)="Se",POWER(10,(-4.310416+(1.82284*LOG10(C277))+(1.05729*LOG10(D277)))),IF((B277)="Dr",POWER(10,(-4.431705+(1.89057*LOG10(C277))+(1.09077*LOG10(D277)))),IF((B277)="Pw",POWER(10,(-4.3005226+(1.8578*LOG10(C277))+(1.02225*LOG10(D277)))),IF((B277)="Yc",POWER(10,(-4.187127+(1.77736*LOG10(C277))+(1.03299*LOG10(D277)))),"Unknown Species"))))))))))))))</f>
        <v>Not Measured</v>
      </c>
      <c r="H277" s="92"/>
      <c r="I277" s="94"/>
      <c r="J277" s="94"/>
      <c r="K277" s="262"/>
      <c r="L277" s="94"/>
      <c r="M277" s="92"/>
      <c r="N277" s="93"/>
      <c r="O277" s="94"/>
      <c r="P277" s="250"/>
      <c r="Q277" s="92"/>
      <c r="R277" s="94"/>
      <c r="S277" s="94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92"/>
      <c r="BY277" s="92"/>
      <c r="BZ277" s="92"/>
      <c r="CA277" s="92"/>
    </row>
    <row r="278" spans="1:79" s="34" customFormat="1">
      <c r="A278" s="131">
        <v>10</v>
      </c>
      <c r="B278" s="273">
        <f>'Plot (10)'!W27</f>
        <v>0</v>
      </c>
      <c r="C278" s="273">
        <f>'Plot (10)'!X27</f>
        <v>0</v>
      </c>
      <c r="D278" s="273">
        <f>'Plot (10)'!Y27</f>
        <v>0</v>
      </c>
      <c r="E278" s="273" t="b">
        <f t="shared" si="37"/>
        <v>0</v>
      </c>
      <c r="F278" s="274"/>
      <c r="G278" s="420" t="str">
        <f t="shared" si="38"/>
        <v>Not Measured</v>
      </c>
      <c r="H278" s="92"/>
      <c r="I278" s="94"/>
      <c r="J278" s="94"/>
      <c r="K278" s="262"/>
      <c r="L278" s="94"/>
      <c r="M278" s="92"/>
      <c r="N278" s="93"/>
      <c r="O278" s="94"/>
      <c r="P278" s="250"/>
      <c r="Q278" s="92"/>
      <c r="R278" s="94"/>
      <c r="S278" s="94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2"/>
      <c r="BY278" s="92"/>
      <c r="BZ278" s="92"/>
      <c r="CA278" s="92"/>
    </row>
    <row r="279" spans="1:79" s="34" customFormat="1">
      <c r="A279" s="131">
        <v>10</v>
      </c>
      <c r="B279" s="273">
        <f>'Plot (10)'!W28</f>
        <v>0</v>
      </c>
      <c r="C279" s="273">
        <f>'Plot (10)'!X28</f>
        <v>0</v>
      </c>
      <c r="D279" s="273">
        <f>'Plot (10)'!Y28</f>
        <v>0</v>
      </c>
      <c r="E279" s="273" t="b">
        <f t="shared" si="37"/>
        <v>0</v>
      </c>
      <c r="F279" s="274"/>
      <c r="G279" s="420" t="str">
        <f t="shared" si="38"/>
        <v>Not Measured</v>
      </c>
      <c r="H279" s="92"/>
      <c r="I279" s="94"/>
      <c r="J279" s="94"/>
      <c r="K279" s="262"/>
      <c r="L279" s="94"/>
      <c r="M279" s="92"/>
      <c r="N279" s="93"/>
      <c r="O279" s="94"/>
      <c r="P279" s="250"/>
      <c r="Q279" s="92"/>
      <c r="R279" s="94"/>
      <c r="S279" s="94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2"/>
      <c r="BY279" s="92"/>
      <c r="BZ279" s="92"/>
      <c r="CA279" s="92"/>
    </row>
    <row r="280" spans="1:79" s="34" customFormat="1">
      <c r="A280" s="131">
        <v>10</v>
      </c>
      <c r="B280" s="273">
        <f>'Plot (10)'!W29</f>
        <v>0</v>
      </c>
      <c r="C280" s="273">
        <f>'Plot (10)'!X29</f>
        <v>0</v>
      </c>
      <c r="D280" s="273">
        <f>'Plot (10)'!Y29</f>
        <v>0</v>
      </c>
      <c r="E280" s="273" t="b">
        <f t="shared" si="37"/>
        <v>0</v>
      </c>
      <c r="F280" s="274"/>
      <c r="G280" s="420" t="str">
        <f t="shared" si="38"/>
        <v>Not Measured</v>
      </c>
      <c r="H280" s="92"/>
      <c r="I280" s="94"/>
      <c r="J280" s="94"/>
      <c r="K280" s="262"/>
      <c r="L280" s="94"/>
      <c r="M280" s="92"/>
      <c r="N280" s="93"/>
      <c r="O280" s="94"/>
      <c r="P280" s="250"/>
      <c r="Q280" s="92"/>
      <c r="R280" s="94"/>
      <c r="S280" s="94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2"/>
      <c r="BY280" s="92"/>
      <c r="BZ280" s="92"/>
      <c r="CA280" s="92"/>
    </row>
    <row r="281" spans="1:79" s="34" customFormat="1">
      <c r="A281" s="131">
        <v>10</v>
      </c>
      <c r="B281" s="273">
        <f>'Plot (10)'!W30</f>
        <v>0</v>
      </c>
      <c r="C281" s="273">
        <f>'Plot (10)'!X30</f>
        <v>0</v>
      </c>
      <c r="D281" s="273">
        <f>'Plot (10)'!Y30</f>
        <v>0</v>
      </c>
      <c r="E281" s="273" t="b">
        <f t="shared" si="37"/>
        <v>0</v>
      </c>
      <c r="F281" s="274"/>
      <c r="G281" s="420" t="str">
        <f t="shared" si="38"/>
        <v>Not Measured</v>
      </c>
      <c r="H281" s="92"/>
      <c r="I281" s="94"/>
      <c r="J281" s="94"/>
      <c r="K281" s="262"/>
      <c r="L281" s="94"/>
      <c r="M281" s="92"/>
      <c r="N281" s="93"/>
      <c r="O281" s="94"/>
      <c r="P281" s="250"/>
      <c r="Q281" s="92"/>
      <c r="R281" s="94"/>
      <c r="S281" s="94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2"/>
      <c r="BY281" s="92"/>
      <c r="BZ281" s="92"/>
      <c r="CA281" s="92"/>
    </row>
    <row r="282" spans="1:79" s="34" customFormat="1">
      <c r="A282" s="131">
        <v>10</v>
      </c>
      <c r="B282" s="273">
        <f>'Plot (10)'!W31</f>
        <v>0</v>
      </c>
      <c r="C282" s="273">
        <f>'Plot (10)'!X31</f>
        <v>0</v>
      </c>
      <c r="D282" s="273">
        <f>'Plot (10)'!Y31</f>
        <v>0</v>
      </c>
      <c r="E282" s="273" t="b">
        <f t="shared" si="37"/>
        <v>0</v>
      </c>
      <c r="F282" s="274"/>
      <c r="G282" s="420" t="str">
        <f t="shared" si="38"/>
        <v>Not Measured</v>
      </c>
      <c r="H282" s="92"/>
      <c r="I282" s="94"/>
      <c r="J282" s="94"/>
      <c r="K282" s="262"/>
      <c r="L282" s="94"/>
      <c r="M282" s="92"/>
      <c r="N282" s="93"/>
      <c r="O282" s="94"/>
      <c r="P282" s="250"/>
      <c r="Q282" s="92"/>
      <c r="R282" s="94"/>
      <c r="S282" s="94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2"/>
      <c r="BY282" s="92"/>
      <c r="BZ282" s="92"/>
      <c r="CA282" s="92"/>
    </row>
    <row r="283" spans="1:79" s="34" customFormat="1">
      <c r="A283" s="131">
        <v>10</v>
      </c>
      <c r="B283" s="273">
        <f>'Plot (10)'!W32</f>
        <v>0</v>
      </c>
      <c r="C283" s="273">
        <f>'Plot (10)'!X32</f>
        <v>0</v>
      </c>
      <c r="D283" s="273">
        <f>'Plot (10)'!Y32</f>
        <v>0</v>
      </c>
      <c r="E283" s="273" t="b">
        <f t="shared" si="37"/>
        <v>0</v>
      </c>
      <c r="F283" s="274"/>
      <c r="G283" s="420" t="str">
        <f t="shared" si="38"/>
        <v>Not Measured</v>
      </c>
      <c r="H283" s="92"/>
      <c r="I283" s="94"/>
      <c r="J283" s="94"/>
      <c r="K283" s="262"/>
      <c r="L283" s="94"/>
      <c r="M283" s="92"/>
      <c r="N283" s="93"/>
      <c r="O283" s="94"/>
      <c r="P283" s="250"/>
      <c r="Q283" s="92"/>
      <c r="R283" s="94"/>
      <c r="S283" s="94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2"/>
      <c r="BY283" s="92"/>
      <c r="BZ283" s="92"/>
      <c r="CA283" s="92"/>
    </row>
    <row r="284" spans="1:79" s="34" customFormat="1">
      <c r="A284" s="131">
        <v>10</v>
      </c>
      <c r="B284" s="273">
        <f>'Plot (10)'!W33</f>
        <v>0</v>
      </c>
      <c r="C284" s="273">
        <f>'Plot (10)'!X33</f>
        <v>0</v>
      </c>
      <c r="D284" s="273">
        <f>'Plot (10)'!Y33</f>
        <v>0</v>
      </c>
      <c r="E284" s="273" t="b">
        <f t="shared" si="37"/>
        <v>0</v>
      </c>
      <c r="F284" s="274"/>
      <c r="G284" s="420" t="str">
        <f t="shared" si="38"/>
        <v>Not Measured</v>
      </c>
      <c r="H284" s="92"/>
      <c r="I284" s="94"/>
      <c r="J284" s="94"/>
      <c r="K284" s="262"/>
      <c r="L284" s="94"/>
      <c r="M284" s="92"/>
      <c r="N284" s="93"/>
      <c r="O284" s="94"/>
      <c r="P284" s="250"/>
      <c r="Q284" s="92"/>
      <c r="R284" s="94"/>
      <c r="S284" s="94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2"/>
      <c r="BY284" s="92"/>
      <c r="BZ284" s="92"/>
      <c r="CA284" s="92"/>
    </row>
    <row r="285" spans="1:79" s="34" customFormat="1">
      <c r="A285" s="131">
        <v>10</v>
      </c>
      <c r="B285" s="273">
        <f>'Plot (10)'!W34</f>
        <v>0</v>
      </c>
      <c r="C285" s="273">
        <f>'Plot (10)'!X34</f>
        <v>0</v>
      </c>
      <c r="D285" s="273">
        <f>'Plot (10)'!Y34</f>
        <v>0</v>
      </c>
      <c r="E285" s="273" t="b">
        <f t="shared" si="37"/>
        <v>0</v>
      </c>
      <c r="F285" s="274"/>
      <c r="G285" s="420" t="str">
        <f t="shared" si="38"/>
        <v>Not Measured</v>
      </c>
      <c r="H285" s="92"/>
      <c r="I285" s="94"/>
      <c r="J285" s="94"/>
      <c r="K285" s="262"/>
      <c r="L285" s="94"/>
      <c r="M285" s="92"/>
      <c r="N285" s="93"/>
      <c r="O285" s="94"/>
      <c r="P285" s="250"/>
      <c r="Q285" s="92"/>
      <c r="R285" s="94"/>
      <c r="S285" s="94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2"/>
      <c r="BY285" s="92"/>
      <c r="BZ285" s="92"/>
      <c r="CA285" s="92"/>
    </row>
    <row r="286" spans="1:79" s="34" customFormat="1">
      <c r="A286" s="131">
        <v>10</v>
      </c>
      <c r="B286" s="273">
        <f>'Plot (10)'!W35</f>
        <v>0</v>
      </c>
      <c r="C286" s="273">
        <f>'Plot (10)'!X35</f>
        <v>0</v>
      </c>
      <c r="D286" s="273">
        <f>'Plot (10)'!Y35</f>
        <v>0</v>
      </c>
      <c r="E286" s="273" t="b">
        <f t="shared" si="37"/>
        <v>0</v>
      </c>
      <c r="F286" s="274"/>
      <c r="G286" s="420" t="str">
        <f t="shared" si="38"/>
        <v>Not Measured</v>
      </c>
      <c r="H286" s="92"/>
      <c r="I286" s="94"/>
      <c r="J286" s="94"/>
      <c r="K286" s="262"/>
      <c r="L286" s="94"/>
      <c r="M286" s="92"/>
      <c r="N286" s="93"/>
      <c r="O286" s="94"/>
      <c r="P286" s="250"/>
      <c r="Q286" s="92"/>
      <c r="R286" s="94"/>
      <c r="S286" s="94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2"/>
      <c r="BY286" s="92"/>
      <c r="BZ286" s="92"/>
      <c r="CA286" s="92"/>
    </row>
    <row r="287" spans="1:79" s="34" customFormat="1">
      <c r="A287" s="131">
        <v>10</v>
      </c>
      <c r="B287" s="273">
        <f>'Plot (10)'!W36</f>
        <v>0</v>
      </c>
      <c r="C287" s="273">
        <f>'Plot (10)'!X36</f>
        <v>0</v>
      </c>
      <c r="D287" s="273">
        <f>'Plot (10)'!Y36</f>
        <v>0</v>
      </c>
      <c r="E287" s="273" t="b">
        <f t="shared" si="37"/>
        <v>0</v>
      </c>
      <c r="F287" s="274"/>
      <c r="G287" s="420" t="str">
        <f t="shared" si="38"/>
        <v>Not Measured</v>
      </c>
      <c r="H287" s="92"/>
      <c r="I287" s="94"/>
      <c r="J287" s="94"/>
      <c r="K287" s="262"/>
      <c r="L287" s="94"/>
      <c r="M287" s="92"/>
      <c r="N287" s="93"/>
      <c r="O287" s="94"/>
      <c r="P287" s="250"/>
      <c r="Q287" s="92"/>
      <c r="R287" s="94"/>
      <c r="S287" s="94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92"/>
      <c r="BY287" s="92"/>
      <c r="BZ287" s="92"/>
      <c r="CA287" s="92"/>
    </row>
    <row r="288" spans="1:79" s="34" customFormat="1">
      <c r="A288" s="131">
        <v>10</v>
      </c>
      <c r="B288" s="273">
        <f>'Plot (10)'!W37</f>
        <v>0</v>
      </c>
      <c r="C288" s="273">
        <f>'Plot (10)'!X37</f>
        <v>0</v>
      </c>
      <c r="D288" s="273">
        <f>'Plot (10)'!Y37</f>
        <v>0</v>
      </c>
      <c r="E288" s="273" t="b">
        <f t="shared" si="37"/>
        <v>0</v>
      </c>
      <c r="F288" s="274"/>
      <c r="G288" s="420" t="str">
        <f t="shared" si="38"/>
        <v>Not Measured</v>
      </c>
      <c r="H288" s="92"/>
      <c r="I288" s="94"/>
      <c r="J288" s="94"/>
      <c r="K288" s="262"/>
      <c r="L288" s="94"/>
      <c r="M288" s="92"/>
      <c r="N288" s="93"/>
      <c r="O288" s="94"/>
      <c r="P288" s="250"/>
      <c r="Q288" s="92"/>
      <c r="R288" s="94"/>
      <c r="S288" s="94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2"/>
      <c r="BY288" s="92"/>
      <c r="BZ288" s="92"/>
      <c r="CA288" s="92"/>
    </row>
    <row r="289" spans="1:79" s="34" customFormat="1">
      <c r="A289" s="131">
        <v>10</v>
      </c>
      <c r="B289" s="273">
        <f>'Plot (10)'!W38</f>
        <v>0</v>
      </c>
      <c r="C289" s="273">
        <f>'Plot (10)'!X38</f>
        <v>0</v>
      </c>
      <c r="D289" s="273">
        <f>'Plot (10)'!Y38</f>
        <v>0</v>
      </c>
      <c r="E289" s="273" t="b">
        <f t="shared" si="37"/>
        <v>0</v>
      </c>
      <c r="F289" s="274"/>
      <c r="G289" s="420" t="str">
        <f t="shared" si="38"/>
        <v>Not Measured</v>
      </c>
      <c r="H289" s="92"/>
      <c r="I289" s="94"/>
      <c r="J289" s="94"/>
      <c r="K289" s="262"/>
      <c r="L289" s="94"/>
      <c r="M289" s="92"/>
      <c r="N289" s="93"/>
      <c r="O289" s="94"/>
      <c r="P289" s="250"/>
      <c r="Q289" s="92"/>
      <c r="R289" s="94"/>
      <c r="S289" s="94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92"/>
      <c r="BW289" s="92"/>
      <c r="BX289" s="92"/>
      <c r="BY289" s="92"/>
      <c r="BZ289" s="92"/>
      <c r="CA289" s="92"/>
    </row>
    <row r="290" spans="1:79" s="34" customFormat="1">
      <c r="A290" s="131">
        <v>10</v>
      </c>
      <c r="B290" s="273">
        <f>'Plot (10)'!W39</f>
        <v>0</v>
      </c>
      <c r="C290" s="273">
        <f>'Plot (10)'!X39</f>
        <v>0</v>
      </c>
      <c r="D290" s="273">
        <f>'Plot (10)'!Y39</f>
        <v>0</v>
      </c>
      <c r="E290" s="273" t="b">
        <f t="shared" si="37"/>
        <v>0</v>
      </c>
      <c r="F290" s="274"/>
      <c r="G290" s="420" t="str">
        <f t="shared" si="38"/>
        <v>Not Measured</v>
      </c>
      <c r="H290" s="92"/>
      <c r="I290" s="94"/>
      <c r="J290" s="94"/>
      <c r="K290" s="262"/>
      <c r="L290" s="94"/>
      <c r="M290" s="92"/>
      <c r="N290" s="93"/>
      <c r="O290" s="94"/>
      <c r="P290" s="250"/>
      <c r="Q290" s="92"/>
      <c r="R290" s="94"/>
      <c r="S290" s="94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92"/>
      <c r="BW290" s="92"/>
      <c r="BX290" s="92"/>
      <c r="BY290" s="92"/>
      <c r="BZ290" s="92"/>
      <c r="CA290" s="92"/>
    </row>
    <row r="291" spans="1:79" s="34" customFormat="1" ht="13.5" thickBot="1">
      <c r="A291" s="132">
        <v>10</v>
      </c>
      <c r="B291" s="139">
        <f>'Plot (10)'!W40</f>
        <v>0</v>
      </c>
      <c r="C291" s="139">
        <f>'Plot (10)'!X40</f>
        <v>0</v>
      </c>
      <c r="D291" s="139">
        <f>'Plot (10)'!Y40</f>
        <v>0</v>
      </c>
      <c r="E291" s="139" t="b">
        <f t="shared" si="37"/>
        <v>0</v>
      </c>
      <c r="F291" s="269"/>
      <c r="G291" s="513" t="str">
        <f t="shared" si="38"/>
        <v>Not Measured</v>
      </c>
      <c r="H291" s="92"/>
      <c r="I291" s="94"/>
      <c r="J291" s="94"/>
      <c r="K291" s="262"/>
      <c r="L291" s="94"/>
      <c r="M291" s="92"/>
      <c r="N291" s="93"/>
      <c r="O291" s="94"/>
      <c r="P291" s="250"/>
      <c r="Q291" s="92"/>
      <c r="R291" s="94"/>
      <c r="S291" s="94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2"/>
      <c r="BY291" s="92"/>
      <c r="BZ291" s="92"/>
      <c r="CA291" s="92"/>
    </row>
    <row r="292" spans="1:79" s="34" customFormat="1">
      <c r="A292" s="134"/>
      <c r="B292" s="135"/>
      <c r="C292" s="136"/>
      <c r="D292" s="136"/>
      <c r="E292" s="136"/>
      <c r="F292" s="270"/>
      <c r="G292" s="137"/>
      <c r="H292" s="92"/>
      <c r="I292" s="94"/>
      <c r="J292" s="94"/>
      <c r="K292" s="262"/>
      <c r="L292" s="94"/>
      <c r="M292" s="92"/>
      <c r="N292" s="93"/>
      <c r="O292" s="94"/>
      <c r="P292" s="250"/>
      <c r="Q292" s="92"/>
      <c r="R292" s="94"/>
      <c r="S292" s="94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2"/>
      <c r="BY292" s="92"/>
      <c r="BZ292" s="92"/>
      <c r="CA292" s="92"/>
    </row>
    <row r="293" spans="1:79" s="34" customFormat="1">
      <c r="A293" s="134"/>
      <c r="B293" s="135"/>
      <c r="C293" s="136"/>
      <c r="D293" s="136"/>
      <c r="E293" s="136"/>
      <c r="F293" s="270"/>
      <c r="G293" s="137"/>
      <c r="H293" s="92"/>
      <c r="I293" s="94"/>
      <c r="J293" s="94"/>
      <c r="K293" s="262"/>
      <c r="L293" s="94"/>
      <c r="M293" s="92"/>
      <c r="N293" s="93"/>
      <c r="O293" s="94"/>
      <c r="P293" s="250"/>
      <c r="Q293" s="92"/>
      <c r="R293" s="94"/>
      <c r="S293" s="94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2"/>
      <c r="BY293" s="92"/>
      <c r="BZ293" s="92"/>
      <c r="CA293" s="92"/>
    </row>
    <row r="294" spans="1:79" s="34" customFormat="1">
      <c r="A294" s="134"/>
      <c r="B294" s="135"/>
      <c r="C294" s="136"/>
      <c r="D294" s="136"/>
      <c r="E294" s="136"/>
      <c r="F294" s="270"/>
      <c r="G294" s="137"/>
      <c r="H294" s="92"/>
      <c r="I294" s="94"/>
      <c r="J294" s="94"/>
      <c r="K294" s="262"/>
      <c r="L294" s="94"/>
      <c r="M294" s="92"/>
      <c r="N294" s="93"/>
      <c r="O294" s="94"/>
      <c r="P294" s="250"/>
      <c r="Q294" s="92"/>
      <c r="R294" s="94"/>
      <c r="S294" s="94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</row>
    <row r="295" spans="1:79" s="34" customFormat="1">
      <c r="A295" s="134"/>
      <c r="B295" s="135"/>
      <c r="C295" s="136"/>
      <c r="D295" s="136"/>
      <c r="E295" s="136"/>
      <c r="F295" s="270"/>
      <c r="G295" s="137"/>
      <c r="H295" s="92"/>
      <c r="I295" s="94"/>
      <c r="J295" s="94"/>
      <c r="K295" s="262"/>
      <c r="L295" s="94"/>
      <c r="M295" s="92"/>
      <c r="N295" s="93"/>
      <c r="O295" s="94"/>
      <c r="P295" s="250"/>
      <c r="Q295" s="92"/>
      <c r="R295" s="94"/>
      <c r="S295" s="94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2"/>
      <c r="BY295" s="92"/>
      <c r="BZ295" s="92"/>
      <c r="CA295" s="92"/>
    </row>
    <row r="296" spans="1:79" s="34" customFormat="1">
      <c r="A296" s="134"/>
      <c r="B296" s="135"/>
      <c r="C296" s="136"/>
      <c r="D296" s="136"/>
      <c r="E296" s="136"/>
      <c r="F296" s="270"/>
      <c r="G296" s="137"/>
      <c r="H296" s="92"/>
      <c r="I296" s="94"/>
      <c r="J296" s="94"/>
      <c r="K296" s="262"/>
      <c r="L296" s="94"/>
      <c r="M296" s="92"/>
      <c r="N296" s="93"/>
      <c r="O296" s="94"/>
      <c r="P296" s="250"/>
      <c r="Q296" s="92"/>
      <c r="R296" s="94"/>
      <c r="S296" s="94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2"/>
      <c r="BY296" s="92"/>
      <c r="BZ296" s="92"/>
      <c r="CA296" s="92"/>
    </row>
    <row r="297" spans="1:79" s="34" customFormat="1">
      <c r="A297" s="134"/>
      <c r="B297" s="135"/>
      <c r="C297" s="136"/>
      <c r="D297" s="136"/>
      <c r="E297" s="136"/>
      <c r="F297" s="270"/>
      <c r="G297" s="137"/>
      <c r="H297" s="92"/>
      <c r="I297" s="94"/>
      <c r="J297" s="94"/>
      <c r="K297" s="262"/>
      <c r="L297" s="94"/>
      <c r="M297" s="92"/>
      <c r="N297" s="93"/>
      <c r="O297" s="94"/>
      <c r="P297" s="250"/>
      <c r="Q297" s="92"/>
      <c r="R297" s="94"/>
      <c r="S297" s="94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2"/>
      <c r="BY297" s="92"/>
      <c r="BZ297" s="92"/>
      <c r="CA297" s="92"/>
    </row>
    <row r="298" spans="1:79" s="34" customFormat="1">
      <c r="A298" s="134"/>
      <c r="B298" s="135"/>
      <c r="C298" s="136"/>
      <c r="D298" s="136"/>
      <c r="E298" s="136"/>
      <c r="F298" s="270"/>
      <c r="G298" s="137"/>
      <c r="H298" s="92"/>
      <c r="I298" s="94"/>
      <c r="J298" s="94"/>
      <c r="K298" s="262"/>
      <c r="L298" s="94"/>
      <c r="M298" s="92"/>
      <c r="N298" s="93"/>
      <c r="O298" s="94"/>
      <c r="P298" s="250"/>
      <c r="Q298" s="92"/>
      <c r="R298" s="94"/>
      <c r="S298" s="94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2"/>
      <c r="BY298" s="92"/>
      <c r="BZ298" s="92"/>
      <c r="CA298" s="92"/>
    </row>
    <row r="299" spans="1:79" s="34" customFormat="1">
      <c r="A299" s="134"/>
      <c r="B299" s="135"/>
      <c r="C299" s="136"/>
      <c r="D299" s="136"/>
      <c r="E299" s="136"/>
      <c r="F299" s="270"/>
      <c r="G299" s="137"/>
      <c r="H299" s="92"/>
      <c r="I299" s="94"/>
      <c r="J299" s="94"/>
      <c r="K299" s="262"/>
      <c r="L299" s="94"/>
      <c r="M299" s="92"/>
      <c r="N299" s="93"/>
      <c r="O299" s="94"/>
      <c r="P299" s="250"/>
      <c r="Q299" s="92"/>
      <c r="R299" s="94"/>
      <c r="S299" s="94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92"/>
      <c r="BY299" s="92"/>
      <c r="BZ299" s="92"/>
      <c r="CA299" s="92"/>
    </row>
    <row r="300" spans="1:79" s="34" customFormat="1">
      <c r="A300" s="134"/>
      <c r="B300" s="135"/>
      <c r="C300" s="136"/>
      <c r="D300" s="136"/>
      <c r="E300" s="136"/>
      <c r="F300" s="270"/>
      <c r="G300" s="137"/>
      <c r="H300" s="92"/>
      <c r="I300" s="94"/>
      <c r="J300" s="94"/>
      <c r="K300" s="262"/>
      <c r="L300" s="94"/>
      <c r="M300" s="92"/>
      <c r="N300" s="93"/>
      <c r="O300" s="94"/>
      <c r="P300" s="250"/>
      <c r="Q300" s="92"/>
      <c r="R300" s="94"/>
      <c r="S300" s="94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2"/>
      <c r="BY300" s="92"/>
      <c r="BZ300" s="92"/>
      <c r="CA300" s="92"/>
    </row>
    <row r="301" spans="1:79" s="34" customFormat="1">
      <c r="A301" s="134"/>
      <c r="B301" s="135"/>
      <c r="C301" s="136"/>
      <c r="D301" s="136"/>
      <c r="E301" s="136"/>
      <c r="F301" s="270"/>
      <c r="G301" s="137"/>
      <c r="H301" s="92"/>
      <c r="I301" s="94"/>
      <c r="J301" s="94"/>
      <c r="K301" s="262"/>
      <c r="L301" s="94"/>
      <c r="M301" s="92"/>
      <c r="N301" s="93"/>
      <c r="O301" s="94"/>
      <c r="P301" s="250"/>
      <c r="Q301" s="92"/>
      <c r="R301" s="94"/>
      <c r="S301" s="94"/>
      <c r="T301" s="92"/>
      <c r="U301" s="92"/>
      <c r="V301" s="92"/>
      <c r="W301" s="92"/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  <c r="AQ301" s="92"/>
      <c r="AR301" s="92"/>
      <c r="AS301" s="92"/>
      <c r="AT301" s="92"/>
      <c r="AU301" s="92"/>
      <c r="AV301" s="92"/>
      <c r="AW301" s="92"/>
      <c r="AX301" s="92"/>
      <c r="AY301" s="92"/>
      <c r="AZ301" s="92"/>
      <c r="BA301" s="92"/>
      <c r="BB301" s="92"/>
      <c r="BC301" s="92"/>
      <c r="BD301" s="92"/>
      <c r="BE301" s="92"/>
      <c r="BF301" s="92"/>
      <c r="BG301" s="92"/>
      <c r="BH301" s="92"/>
      <c r="BI301" s="92"/>
      <c r="BJ301" s="92"/>
      <c r="BK301" s="92"/>
      <c r="BL301" s="92"/>
      <c r="BM301" s="92"/>
      <c r="BN301" s="92"/>
      <c r="BO301" s="92"/>
      <c r="BP301" s="92"/>
      <c r="BQ301" s="92"/>
      <c r="BR301" s="92"/>
      <c r="BS301" s="92"/>
      <c r="BT301" s="92"/>
      <c r="BU301" s="92"/>
      <c r="BV301" s="92"/>
      <c r="BW301" s="92"/>
      <c r="BX301" s="92"/>
      <c r="BY301" s="92"/>
      <c r="BZ301" s="92"/>
      <c r="CA301" s="92"/>
    </row>
    <row r="302" spans="1:79" s="34" customFormat="1">
      <c r="A302" s="134"/>
      <c r="B302" s="135"/>
      <c r="C302" s="136"/>
      <c r="D302" s="136"/>
      <c r="E302" s="136"/>
      <c r="F302" s="270"/>
      <c r="G302" s="137"/>
      <c r="H302" s="92"/>
      <c r="I302" s="94"/>
      <c r="J302" s="94"/>
      <c r="K302" s="262"/>
      <c r="L302" s="94"/>
      <c r="M302" s="92"/>
      <c r="N302" s="93"/>
      <c r="O302" s="94"/>
      <c r="P302" s="250"/>
      <c r="Q302" s="92"/>
      <c r="R302" s="94"/>
      <c r="S302" s="94"/>
      <c r="T302" s="92"/>
      <c r="U302" s="92"/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  <c r="BA302" s="92"/>
      <c r="BB302" s="92"/>
      <c r="BC302" s="92"/>
      <c r="BD302" s="92"/>
      <c r="BE302" s="92"/>
      <c r="BF302" s="92"/>
      <c r="BG302" s="92"/>
      <c r="BH302" s="92"/>
      <c r="BI302" s="92"/>
      <c r="BJ302" s="92"/>
      <c r="BK302" s="92"/>
      <c r="BL302" s="92"/>
      <c r="BM302" s="92"/>
      <c r="BN302" s="92"/>
      <c r="BO302" s="92"/>
      <c r="BP302" s="92"/>
      <c r="BQ302" s="92"/>
      <c r="BR302" s="92"/>
      <c r="BS302" s="92"/>
      <c r="BT302" s="92"/>
      <c r="BU302" s="92"/>
      <c r="BV302" s="92"/>
      <c r="BW302" s="92"/>
      <c r="BX302" s="92"/>
      <c r="BY302" s="92"/>
      <c r="BZ302" s="92"/>
      <c r="CA302" s="92"/>
    </row>
    <row r="303" spans="1:79" s="34" customFormat="1">
      <c r="A303" s="134"/>
      <c r="B303" s="135"/>
      <c r="C303" s="136"/>
      <c r="D303" s="136"/>
      <c r="E303" s="136"/>
      <c r="F303" s="270"/>
      <c r="G303" s="137"/>
      <c r="H303" s="92"/>
      <c r="I303" s="94"/>
      <c r="J303" s="94"/>
      <c r="K303" s="262"/>
      <c r="L303" s="94"/>
      <c r="M303" s="92"/>
      <c r="N303" s="93"/>
      <c r="O303" s="94"/>
      <c r="P303" s="250"/>
      <c r="Q303" s="92"/>
      <c r="R303" s="94"/>
      <c r="S303" s="94"/>
      <c r="T303" s="92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2"/>
      <c r="BY303" s="92"/>
      <c r="BZ303" s="92"/>
      <c r="CA303" s="92"/>
    </row>
    <row r="304" spans="1:79" s="34" customFormat="1">
      <c r="A304" s="134"/>
      <c r="B304" s="135"/>
      <c r="C304" s="136"/>
      <c r="D304" s="136"/>
      <c r="E304" s="136"/>
      <c r="F304" s="270"/>
      <c r="G304" s="137"/>
      <c r="H304" s="92"/>
      <c r="I304" s="94"/>
      <c r="J304" s="94"/>
      <c r="K304" s="262"/>
      <c r="L304" s="94"/>
      <c r="M304" s="92"/>
      <c r="N304" s="93"/>
      <c r="O304" s="94"/>
      <c r="P304" s="250"/>
      <c r="Q304" s="92"/>
      <c r="R304" s="94"/>
      <c r="S304" s="94"/>
      <c r="T304" s="92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2"/>
      <c r="BY304" s="92"/>
      <c r="BZ304" s="92"/>
      <c r="CA304" s="92"/>
    </row>
    <row r="305" spans="1:79" s="34" customFormat="1">
      <c r="A305" s="134"/>
      <c r="B305" s="135"/>
      <c r="C305" s="136"/>
      <c r="D305" s="136"/>
      <c r="E305" s="136"/>
      <c r="F305" s="270"/>
      <c r="G305" s="137"/>
      <c r="H305" s="92"/>
      <c r="I305" s="94"/>
      <c r="J305" s="94"/>
      <c r="K305" s="262"/>
      <c r="L305" s="94"/>
      <c r="M305" s="92"/>
      <c r="N305" s="93"/>
      <c r="O305" s="94"/>
      <c r="P305" s="250"/>
      <c r="Q305" s="92"/>
      <c r="R305" s="94"/>
      <c r="S305" s="94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2"/>
      <c r="BY305" s="92"/>
      <c r="BZ305" s="92"/>
      <c r="CA305" s="92"/>
    </row>
    <row r="306" spans="1:79" s="34" customFormat="1">
      <c r="A306" s="134"/>
      <c r="B306" s="135"/>
      <c r="C306" s="136"/>
      <c r="D306" s="136"/>
      <c r="E306" s="136"/>
      <c r="F306" s="270"/>
      <c r="G306" s="137"/>
      <c r="H306" s="92"/>
      <c r="I306" s="94"/>
      <c r="J306" s="94"/>
      <c r="K306" s="262"/>
      <c r="L306" s="94"/>
      <c r="M306" s="92"/>
      <c r="N306" s="93"/>
      <c r="O306" s="94"/>
      <c r="P306" s="250"/>
      <c r="Q306" s="92"/>
      <c r="R306" s="94"/>
      <c r="S306" s="94"/>
      <c r="T306" s="92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2"/>
      <c r="BY306" s="92"/>
      <c r="BZ306" s="92"/>
      <c r="CA306" s="92"/>
    </row>
    <row r="307" spans="1:79" s="34" customFormat="1">
      <c r="A307" s="134"/>
      <c r="B307" s="135"/>
      <c r="C307" s="136"/>
      <c r="D307" s="136"/>
      <c r="E307" s="136"/>
      <c r="F307" s="270"/>
      <c r="G307" s="137"/>
      <c r="H307" s="92"/>
      <c r="I307" s="94"/>
      <c r="J307" s="94"/>
      <c r="K307" s="262"/>
      <c r="L307" s="94"/>
      <c r="M307" s="92"/>
      <c r="N307" s="93"/>
      <c r="O307" s="94"/>
      <c r="P307" s="250"/>
      <c r="Q307" s="92"/>
      <c r="R307" s="94"/>
      <c r="S307" s="94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2"/>
      <c r="BY307" s="92"/>
      <c r="BZ307" s="92"/>
      <c r="CA307" s="92"/>
    </row>
    <row r="308" spans="1:79" s="34" customFormat="1">
      <c r="A308" s="134"/>
      <c r="B308" s="135"/>
      <c r="C308" s="136"/>
      <c r="D308" s="136"/>
      <c r="E308" s="136"/>
      <c r="F308" s="270"/>
      <c r="G308" s="137"/>
      <c r="H308" s="92"/>
      <c r="I308" s="94"/>
      <c r="J308" s="94"/>
      <c r="K308" s="262"/>
      <c r="L308" s="94"/>
      <c r="M308" s="92"/>
      <c r="N308" s="93"/>
      <c r="O308" s="94"/>
      <c r="P308" s="250"/>
      <c r="Q308" s="92"/>
      <c r="R308" s="94"/>
      <c r="S308" s="94"/>
      <c r="T308" s="92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2"/>
      <c r="BY308" s="92"/>
      <c r="BZ308" s="92"/>
      <c r="CA308" s="92"/>
    </row>
    <row r="309" spans="1:79" s="34" customFormat="1">
      <c r="A309" s="134"/>
      <c r="B309" s="135"/>
      <c r="C309" s="136"/>
      <c r="D309" s="136"/>
      <c r="E309" s="136"/>
      <c r="F309" s="270"/>
      <c r="G309" s="137"/>
      <c r="H309" s="92"/>
      <c r="I309" s="94"/>
      <c r="J309" s="94"/>
      <c r="K309" s="262"/>
      <c r="L309" s="94"/>
      <c r="M309" s="92"/>
      <c r="N309" s="93"/>
      <c r="O309" s="94"/>
      <c r="P309" s="250"/>
      <c r="Q309" s="92"/>
      <c r="R309" s="94"/>
      <c r="S309" s="94"/>
      <c r="T309" s="92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2"/>
      <c r="BY309" s="92"/>
      <c r="BZ309" s="92"/>
      <c r="CA309" s="92"/>
    </row>
    <row r="310" spans="1:79" s="34" customFormat="1">
      <c r="A310" s="134"/>
      <c r="B310" s="135"/>
      <c r="C310" s="136"/>
      <c r="D310" s="136"/>
      <c r="E310" s="136"/>
      <c r="F310" s="270"/>
      <c r="G310" s="137"/>
      <c r="H310" s="92"/>
      <c r="I310" s="94"/>
      <c r="J310" s="94"/>
      <c r="K310" s="262"/>
      <c r="L310" s="94"/>
      <c r="M310" s="92"/>
      <c r="N310" s="93"/>
      <c r="O310" s="94"/>
      <c r="P310" s="250"/>
      <c r="Q310" s="92"/>
      <c r="R310" s="94"/>
      <c r="S310" s="94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2"/>
      <c r="BY310" s="92"/>
      <c r="BZ310" s="92"/>
      <c r="CA310" s="92"/>
    </row>
    <row r="311" spans="1:79" s="34" customFormat="1">
      <c r="A311" s="134"/>
      <c r="B311" s="135"/>
      <c r="C311" s="136"/>
      <c r="D311" s="136"/>
      <c r="E311" s="136"/>
      <c r="F311" s="270"/>
      <c r="G311" s="137"/>
      <c r="H311" s="92"/>
      <c r="I311" s="94"/>
      <c r="J311" s="94"/>
      <c r="K311" s="262"/>
      <c r="L311" s="94"/>
      <c r="M311" s="92"/>
      <c r="N311" s="93"/>
      <c r="O311" s="94"/>
      <c r="P311" s="250"/>
      <c r="Q311" s="92"/>
      <c r="R311" s="94"/>
      <c r="S311" s="94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  <c r="BI311" s="92"/>
      <c r="BJ311" s="92"/>
      <c r="BK311" s="92"/>
      <c r="BL311" s="92"/>
      <c r="BM311" s="92"/>
      <c r="BN311" s="92"/>
      <c r="BO311" s="92"/>
      <c r="BP311" s="92"/>
      <c r="BQ311" s="92"/>
      <c r="BR311" s="92"/>
      <c r="BS311" s="92"/>
      <c r="BT311" s="92"/>
      <c r="BU311" s="92"/>
      <c r="BV311" s="92"/>
      <c r="BW311" s="92"/>
      <c r="BX311" s="92"/>
      <c r="BY311" s="92"/>
      <c r="BZ311" s="92"/>
      <c r="CA311" s="92"/>
    </row>
    <row r="312" spans="1:79" s="34" customFormat="1">
      <c r="A312" s="134"/>
      <c r="B312" s="135"/>
      <c r="C312" s="136"/>
      <c r="D312" s="136"/>
      <c r="E312" s="136"/>
      <c r="F312" s="270"/>
      <c r="G312" s="137"/>
      <c r="H312" s="92"/>
      <c r="I312" s="94"/>
      <c r="J312" s="94"/>
      <c r="K312" s="262"/>
      <c r="L312" s="94"/>
      <c r="M312" s="92"/>
      <c r="N312" s="93"/>
      <c r="O312" s="94"/>
      <c r="P312" s="250"/>
      <c r="Q312" s="92"/>
      <c r="R312" s="94"/>
      <c r="S312" s="94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2"/>
      <c r="BY312" s="92"/>
      <c r="BZ312" s="92"/>
      <c r="CA312" s="92"/>
    </row>
    <row r="313" spans="1:79" s="34" customFormat="1">
      <c r="A313" s="134"/>
      <c r="B313" s="135"/>
      <c r="C313" s="136"/>
      <c r="D313" s="136"/>
      <c r="E313" s="136"/>
      <c r="F313" s="270"/>
      <c r="G313" s="137"/>
      <c r="H313" s="92"/>
      <c r="I313" s="94"/>
      <c r="J313" s="94"/>
      <c r="K313" s="262"/>
      <c r="L313" s="94"/>
      <c r="M313" s="92"/>
      <c r="N313" s="93"/>
      <c r="O313" s="94"/>
      <c r="P313" s="250"/>
      <c r="Q313" s="92"/>
      <c r="R313" s="94"/>
      <c r="S313" s="94"/>
      <c r="T313" s="92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  <c r="BA313" s="92"/>
      <c r="BB313" s="92"/>
      <c r="BC313" s="92"/>
      <c r="BD313" s="92"/>
      <c r="BE313" s="92"/>
      <c r="BF313" s="92"/>
      <c r="BG313" s="92"/>
      <c r="BH313" s="92"/>
      <c r="BI313" s="92"/>
      <c r="BJ313" s="92"/>
      <c r="BK313" s="92"/>
      <c r="BL313" s="92"/>
      <c r="BM313" s="92"/>
      <c r="BN313" s="92"/>
      <c r="BO313" s="92"/>
      <c r="BP313" s="92"/>
      <c r="BQ313" s="92"/>
      <c r="BR313" s="92"/>
      <c r="BS313" s="92"/>
      <c r="BT313" s="92"/>
      <c r="BU313" s="92"/>
      <c r="BV313" s="92"/>
      <c r="BW313" s="92"/>
      <c r="BX313" s="92"/>
      <c r="BY313" s="92"/>
      <c r="BZ313" s="92"/>
      <c r="CA313" s="92"/>
    </row>
    <row r="314" spans="1:79" s="34" customFormat="1">
      <c r="A314" s="134"/>
      <c r="B314" s="135"/>
      <c r="C314" s="136"/>
      <c r="D314" s="136"/>
      <c r="E314" s="136"/>
      <c r="F314" s="270"/>
      <c r="G314" s="137"/>
      <c r="H314" s="92"/>
      <c r="I314" s="94"/>
      <c r="J314" s="94"/>
      <c r="K314" s="262"/>
      <c r="L314" s="94"/>
      <c r="M314" s="92"/>
      <c r="N314" s="93"/>
      <c r="O314" s="94"/>
      <c r="P314" s="250"/>
      <c r="Q314" s="92"/>
      <c r="R314" s="94"/>
      <c r="S314" s="94"/>
      <c r="T314" s="92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  <c r="BA314" s="92"/>
      <c r="BB314" s="92"/>
      <c r="BC314" s="92"/>
      <c r="BD314" s="92"/>
      <c r="BE314" s="92"/>
      <c r="BF314" s="92"/>
      <c r="BG314" s="92"/>
      <c r="BH314" s="92"/>
      <c r="BI314" s="92"/>
      <c r="BJ314" s="92"/>
      <c r="BK314" s="92"/>
      <c r="BL314" s="92"/>
      <c r="BM314" s="92"/>
      <c r="BN314" s="92"/>
      <c r="BO314" s="92"/>
      <c r="BP314" s="92"/>
      <c r="BQ314" s="92"/>
      <c r="BR314" s="92"/>
      <c r="BS314" s="92"/>
      <c r="BT314" s="92"/>
      <c r="BU314" s="92"/>
      <c r="BV314" s="92"/>
      <c r="BW314" s="92"/>
      <c r="BX314" s="92"/>
      <c r="BY314" s="92"/>
      <c r="BZ314" s="92"/>
      <c r="CA314" s="92"/>
    </row>
    <row r="315" spans="1:79" s="34" customFormat="1">
      <c r="A315" s="134"/>
      <c r="B315" s="135"/>
      <c r="C315" s="136"/>
      <c r="D315" s="136"/>
      <c r="E315" s="136"/>
      <c r="F315" s="270"/>
      <c r="G315" s="137"/>
      <c r="H315" s="92"/>
      <c r="I315" s="94"/>
      <c r="J315" s="94"/>
      <c r="K315" s="262"/>
      <c r="L315" s="94"/>
      <c r="M315" s="92"/>
      <c r="N315" s="93"/>
      <c r="O315" s="94"/>
      <c r="P315" s="250"/>
      <c r="Q315" s="92"/>
      <c r="R315" s="94"/>
      <c r="S315" s="94"/>
      <c r="T315" s="92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2"/>
      <c r="BY315" s="92"/>
      <c r="BZ315" s="92"/>
      <c r="CA315" s="92"/>
    </row>
    <row r="316" spans="1:79" s="34" customFormat="1">
      <c r="A316" s="134"/>
      <c r="B316" s="135"/>
      <c r="C316" s="136"/>
      <c r="D316" s="136"/>
      <c r="E316" s="136"/>
      <c r="F316" s="270"/>
      <c r="G316" s="137"/>
      <c r="H316" s="92"/>
      <c r="I316" s="94"/>
      <c r="J316" s="94"/>
      <c r="K316" s="262"/>
      <c r="L316" s="94"/>
      <c r="M316" s="92"/>
      <c r="N316" s="93"/>
      <c r="O316" s="94"/>
      <c r="P316" s="250"/>
      <c r="Q316" s="92"/>
      <c r="R316" s="94"/>
      <c r="S316" s="94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</row>
    <row r="317" spans="1:79" s="34" customFormat="1">
      <c r="A317" s="134"/>
      <c r="B317" s="135"/>
      <c r="C317" s="136"/>
      <c r="D317" s="136"/>
      <c r="E317" s="136"/>
      <c r="F317" s="270"/>
      <c r="G317" s="137"/>
      <c r="H317" s="92"/>
      <c r="I317" s="94"/>
      <c r="J317" s="94"/>
      <c r="K317" s="262"/>
      <c r="L317" s="94"/>
      <c r="M317" s="92"/>
      <c r="N317" s="93"/>
      <c r="O317" s="94"/>
      <c r="P317" s="250"/>
      <c r="Q317" s="92"/>
      <c r="R317" s="94"/>
      <c r="S317" s="94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2"/>
      <c r="BZ317" s="92"/>
      <c r="CA317" s="92"/>
    </row>
    <row r="318" spans="1:79" s="34" customFormat="1">
      <c r="A318" s="134"/>
      <c r="B318" s="135"/>
      <c r="C318" s="136"/>
      <c r="D318" s="136"/>
      <c r="E318" s="136"/>
      <c r="F318" s="270"/>
      <c r="G318" s="137"/>
      <c r="H318" s="92"/>
      <c r="I318" s="94"/>
      <c r="J318" s="94"/>
      <c r="K318" s="262"/>
      <c r="L318" s="94"/>
      <c r="M318" s="92"/>
      <c r="N318" s="93"/>
      <c r="O318" s="94"/>
      <c r="P318" s="250"/>
      <c r="Q318" s="92"/>
      <c r="R318" s="94"/>
      <c r="S318" s="94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2"/>
      <c r="BZ318" s="92"/>
      <c r="CA318" s="92"/>
    </row>
    <row r="319" spans="1:79" s="34" customFormat="1">
      <c r="A319" s="134"/>
      <c r="B319" s="135"/>
      <c r="C319" s="136"/>
      <c r="D319" s="136"/>
      <c r="E319" s="136"/>
      <c r="F319" s="270"/>
      <c r="G319" s="137"/>
      <c r="H319" s="92"/>
      <c r="I319" s="94"/>
      <c r="J319" s="94"/>
      <c r="K319" s="262"/>
      <c r="L319" s="94"/>
      <c r="M319" s="92"/>
      <c r="N319" s="93"/>
      <c r="O319" s="94"/>
      <c r="P319" s="250"/>
      <c r="Q319" s="92"/>
      <c r="R319" s="94"/>
      <c r="S319" s="94"/>
      <c r="T319" s="92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2"/>
      <c r="BY319" s="92"/>
      <c r="BZ319" s="92"/>
      <c r="CA319" s="92"/>
    </row>
    <row r="320" spans="1:79" s="34" customFormat="1">
      <c r="A320" s="134"/>
      <c r="B320" s="135"/>
      <c r="C320" s="136"/>
      <c r="D320" s="136"/>
      <c r="E320" s="136"/>
      <c r="F320" s="270"/>
      <c r="G320" s="137"/>
      <c r="H320" s="92"/>
      <c r="I320" s="94"/>
      <c r="J320" s="94"/>
      <c r="K320" s="262"/>
      <c r="L320" s="94"/>
      <c r="M320" s="92"/>
      <c r="N320" s="93"/>
      <c r="O320" s="94"/>
      <c r="P320" s="250"/>
      <c r="Q320" s="92"/>
      <c r="R320" s="94"/>
      <c r="S320" s="94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</row>
    <row r="321" spans="1:79" s="34" customFormat="1">
      <c r="A321" s="134"/>
      <c r="B321" s="135"/>
      <c r="C321" s="136"/>
      <c r="D321" s="136"/>
      <c r="E321" s="136"/>
      <c r="F321" s="270"/>
      <c r="G321" s="137"/>
      <c r="H321" s="92"/>
      <c r="I321" s="94"/>
      <c r="J321" s="94"/>
      <c r="K321" s="262"/>
      <c r="L321" s="94"/>
      <c r="M321" s="92"/>
      <c r="N321" s="93"/>
      <c r="O321" s="94"/>
      <c r="P321" s="250"/>
      <c r="Q321" s="92"/>
      <c r="R321" s="94"/>
      <c r="S321" s="94"/>
      <c r="T321" s="92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2"/>
      <c r="BY321" s="92"/>
      <c r="BZ321" s="92"/>
      <c r="CA321" s="92"/>
    </row>
    <row r="322" spans="1:79" s="34" customFormat="1">
      <c r="A322" s="134"/>
      <c r="B322" s="135"/>
      <c r="C322" s="136"/>
      <c r="D322" s="136"/>
      <c r="E322" s="136"/>
      <c r="F322" s="270"/>
      <c r="G322" s="137"/>
      <c r="H322" s="92"/>
      <c r="I322" s="94"/>
      <c r="J322" s="94"/>
      <c r="K322" s="262"/>
      <c r="L322" s="94"/>
      <c r="M322" s="92"/>
      <c r="N322" s="93"/>
      <c r="O322" s="94"/>
      <c r="P322" s="250"/>
      <c r="Q322" s="92"/>
      <c r="R322" s="94"/>
      <c r="S322" s="94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2"/>
      <c r="BY322" s="92"/>
      <c r="BZ322" s="92"/>
      <c r="CA322" s="92"/>
    </row>
    <row r="323" spans="1:79" s="34" customFormat="1">
      <c r="A323" s="134"/>
      <c r="B323" s="135"/>
      <c r="C323" s="136"/>
      <c r="D323" s="136"/>
      <c r="E323" s="136"/>
      <c r="F323" s="270"/>
      <c r="G323" s="137"/>
      <c r="H323" s="92"/>
      <c r="I323" s="94"/>
      <c r="J323" s="94"/>
      <c r="K323" s="262"/>
      <c r="L323" s="94"/>
      <c r="M323" s="92"/>
      <c r="N323" s="93"/>
      <c r="O323" s="94"/>
      <c r="P323" s="250"/>
      <c r="Q323" s="92"/>
      <c r="R323" s="94"/>
      <c r="S323" s="94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2"/>
      <c r="BY323" s="92"/>
      <c r="BZ323" s="92"/>
      <c r="CA323" s="92"/>
    </row>
    <row r="324" spans="1:79" s="34" customFormat="1">
      <c r="A324" s="134"/>
      <c r="B324" s="135"/>
      <c r="C324" s="136"/>
      <c r="D324" s="136"/>
      <c r="E324" s="136"/>
      <c r="F324" s="270"/>
      <c r="G324" s="137"/>
      <c r="H324" s="92"/>
      <c r="I324" s="94"/>
      <c r="J324" s="94"/>
      <c r="K324" s="262"/>
      <c r="L324" s="94"/>
      <c r="M324" s="92"/>
      <c r="N324" s="93"/>
      <c r="O324" s="94"/>
      <c r="P324" s="250"/>
      <c r="Q324" s="92"/>
      <c r="R324" s="94"/>
      <c r="S324" s="94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</row>
    <row r="325" spans="1:79" s="34" customFormat="1">
      <c r="A325" s="134"/>
      <c r="B325" s="135"/>
      <c r="C325" s="136"/>
      <c r="D325" s="136"/>
      <c r="E325" s="136"/>
      <c r="F325" s="270"/>
      <c r="G325" s="137"/>
      <c r="H325" s="92"/>
      <c r="I325" s="94"/>
      <c r="J325" s="94"/>
      <c r="K325" s="262"/>
      <c r="L325" s="94"/>
      <c r="M325" s="92"/>
      <c r="N325" s="93"/>
      <c r="O325" s="94"/>
      <c r="P325" s="250"/>
      <c r="Q325" s="92"/>
      <c r="R325" s="94"/>
      <c r="S325" s="94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2"/>
      <c r="BY325" s="92"/>
      <c r="BZ325" s="92"/>
      <c r="CA325" s="92"/>
    </row>
    <row r="326" spans="1:79" s="34" customFormat="1">
      <c r="A326" s="134"/>
      <c r="B326" s="135"/>
      <c r="C326" s="136"/>
      <c r="D326" s="136"/>
      <c r="E326" s="136"/>
      <c r="F326" s="270"/>
      <c r="G326" s="137"/>
      <c r="H326" s="92"/>
      <c r="I326" s="94"/>
      <c r="J326" s="94"/>
      <c r="K326" s="262"/>
      <c r="L326" s="94"/>
      <c r="M326" s="92"/>
      <c r="N326" s="93"/>
      <c r="O326" s="94"/>
      <c r="P326" s="250"/>
      <c r="Q326" s="92"/>
      <c r="R326" s="94"/>
      <c r="S326" s="94"/>
      <c r="T326" s="92"/>
      <c r="U326" s="92"/>
      <c r="V326" s="92"/>
      <c r="W326" s="92"/>
      <c r="X326" s="92"/>
      <c r="Y326" s="92"/>
      <c r="Z326" s="92"/>
      <c r="AA326" s="92"/>
      <c r="AB326" s="92"/>
      <c r="AC326" s="92"/>
      <c r="AD326" s="92"/>
      <c r="AE326" s="92"/>
      <c r="AF326" s="92"/>
      <c r="AG326" s="92"/>
      <c r="AH326" s="92"/>
      <c r="AI326" s="92"/>
      <c r="AJ326" s="92"/>
      <c r="AK326" s="92"/>
      <c r="AL326" s="92"/>
      <c r="AM326" s="92"/>
      <c r="AN326" s="92"/>
      <c r="AO326" s="92"/>
      <c r="AP326" s="92"/>
      <c r="AQ326" s="92"/>
      <c r="AR326" s="92"/>
      <c r="AS326" s="92"/>
      <c r="AT326" s="92"/>
      <c r="AU326" s="92"/>
      <c r="AV326" s="92"/>
      <c r="AW326" s="92"/>
      <c r="AX326" s="92"/>
      <c r="AY326" s="92"/>
      <c r="AZ326" s="92"/>
      <c r="BA326" s="92"/>
      <c r="BB326" s="92"/>
      <c r="BC326" s="92"/>
      <c r="BD326" s="92"/>
      <c r="BE326" s="92"/>
      <c r="BF326" s="92"/>
      <c r="BG326" s="92"/>
      <c r="BH326" s="92"/>
      <c r="BI326" s="92"/>
      <c r="BJ326" s="92"/>
      <c r="BK326" s="92"/>
      <c r="BL326" s="92"/>
      <c r="BM326" s="92"/>
      <c r="BN326" s="92"/>
      <c r="BO326" s="92"/>
      <c r="BP326" s="92"/>
      <c r="BQ326" s="92"/>
      <c r="BR326" s="92"/>
      <c r="BS326" s="92"/>
      <c r="BT326" s="92"/>
      <c r="BU326" s="92"/>
      <c r="BV326" s="92"/>
      <c r="BW326" s="92"/>
      <c r="BX326" s="92"/>
      <c r="BY326" s="92"/>
      <c r="BZ326" s="92"/>
      <c r="CA326" s="92"/>
    </row>
    <row r="327" spans="1:79" s="34" customFormat="1">
      <c r="A327" s="134"/>
      <c r="B327" s="135"/>
      <c r="C327" s="136"/>
      <c r="D327" s="136"/>
      <c r="E327" s="136"/>
      <c r="F327" s="270"/>
      <c r="G327" s="137"/>
      <c r="H327" s="92"/>
      <c r="I327" s="94"/>
      <c r="J327" s="94"/>
      <c r="K327" s="262"/>
      <c r="L327" s="94"/>
      <c r="M327" s="92"/>
      <c r="N327" s="93"/>
      <c r="O327" s="94"/>
      <c r="P327" s="250"/>
      <c r="Q327" s="92"/>
      <c r="R327" s="94"/>
      <c r="S327" s="94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</row>
    <row r="328" spans="1:79" s="34" customFormat="1">
      <c r="A328" s="134"/>
      <c r="B328" s="135"/>
      <c r="C328" s="136"/>
      <c r="D328" s="136"/>
      <c r="E328" s="136"/>
      <c r="F328" s="270"/>
      <c r="G328" s="137"/>
      <c r="H328" s="92"/>
      <c r="I328" s="94"/>
      <c r="J328" s="94"/>
      <c r="K328" s="262"/>
      <c r="L328" s="94"/>
      <c r="M328" s="92"/>
      <c r="N328" s="93"/>
      <c r="O328" s="94"/>
      <c r="P328" s="250"/>
      <c r="Q328" s="92"/>
      <c r="R328" s="94"/>
      <c r="S328" s="94"/>
      <c r="T328" s="92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  <c r="BI328" s="92"/>
      <c r="BJ328" s="92"/>
      <c r="BK328" s="92"/>
      <c r="BL328" s="92"/>
      <c r="BM328" s="92"/>
      <c r="BN328" s="92"/>
      <c r="BO328" s="92"/>
      <c r="BP328" s="92"/>
      <c r="BQ328" s="92"/>
      <c r="BR328" s="92"/>
      <c r="BS328" s="92"/>
      <c r="BT328" s="92"/>
      <c r="BU328" s="92"/>
      <c r="BV328" s="92"/>
      <c r="BW328" s="92"/>
      <c r="BX328" s="92"/>
      <c r="BY328" s="92"/>
      <c r="BZ328" s="92"/>
      <c r="CA328" s="92"/>
    </row>
    <row r="329" spans="1:79" s="34" customFormat="1">
      <c r="A329" s="134"/>
      <c r="B329" s="135"/>
      <c r="C329" s="136"/>
      <c r="D329" s="136"/>
      <c r="E329" s="136"/>
      <c r="F329" s="270"/>
      <c r="G329" s="137"/>
      <c r="H329" s="92"/>
      <c r="I329" s="94"/>
      <c r="J329" s="94"/>
      <c r="K329" s="262"/>
      <c r="L329" s="94"/>
      <c r="M329" s="92"/>
      <c r="N329" s="93"/>
      <c r="O329" s="94"/>
      <c r="P329" s="250"/>
      <c r="Q329" s="92"/>
      <c r="R329" s="94"/>
      <c r="S329" s="94"/>
      <c r="T329" s="92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  <c r="BI329" s="92"/>
      <c r="BJ329" s="92"/>
      <c r="BK329" s="92"/>
      <c r="BL329" s="92"/>
      <c r="BM329" s="92"/>
      <c r="BN329" s="92"/>
      <c r="BO329" s="92"/>
      <c r="BP329" s="92"/>
      <c r="BQ329" s="92"/>
      <c r="BR329" s="92"/>
      <c r="BS329" s="92"/>
      <c r="BT329" s="92"/>
      <c r="BU329" s="92"/>
      <c r="BV329" s="92"/>
      <c r="BW329" s="92"/>
      <c r="BX329" s="92"/>
      <c r="BY329" s="92"/>
      <c r="BZ329" s="92"/>
      <c r="CA329" s="92"/>
    </row>
    <row r="330" spans="1:79" s="34" customFormat="1">
      <c r="A330" s="134"/>
      <c r="B330" s="135"/>
      <c r="C330" s="136"/>
      <c r="D330" s="136"/>
      <c r="E330" s="136"/>
      <c r="F330" s="270"/>
      <c r="G330" s="137"/>
      <c r="H330" s="92"/>
      <c r="I330" s="94"/>
      <c r="J330" s="94"/>
      <c r="K330" s="262"/>
      <c r="L330" s="94"/>
      <c r="M330" s="92"/>
      <c r="N330" s="93"/>
      <c r="O330" s="94"/>
      <c r="P330" s="250"/>
      <c r="Q330" s="92"/>
      <c r="R330" s="94"/>
      <c r="S330" s="94"/>
      <c r="T330" s="92"/>
      <c r="U330" s="92"/>
      <c r="V330" s="92"/>
      <c r="W330" s="92"/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  <c r="BA330" s="92"/>
      <c r="BB330" s="92"/>
      <c r="BC330" s="92"/>
      <c r="BD330" s="92"/>
      <c r="BE330" s="92"/>
      <c r="BF330" s="92"/>
      <c r="BG330" s="92"/>
      <c r="BH330" s="92"/>
      <c r="BI330" s="92"/>
      <c r="BJ330" s="92"/>
      <c r="BK330" s="92"/>
      <c r="BL330" s="92"/>
      <c r="BM330" s="92"/>
      <c r="BN330" s="92"/>
      <c r="BO330" s="92"/>
      <c r="BP330" s="92"/>
      <c r="BQ330" s="92"/>
      <c r="BR330" s="92"/>
      <c r="BS330" s="92"/>
      <c r="BT330" s="92"/>
      <c r="BU330" s="92"/>
      <c r="BV330" s="92"/>
      <c r="BW330" s="92"/>
      <c r="BX330" s="92"/>
      <c r="BY330" s="92"/>
      <c r="BZ330" s="92"/>
      <c r="CA330" s="92"/>
    </row>
    <row r="331" spans="1:79" s="34" customFormat="1">
      <c r="A331" s="134"/>
      <c r="B331" s="135"/>
      <c r="C331" s="136"/>
      <c r="D331" s="136"/>
      <c r="E331" s="136"/>
      <c r="F331" s="270"/>
      <c r="G331" s="137"/>
      <c r="H331" s="92"/>
      <c r="I331" s="94"/>
      <c r="J331" s="94"/>
      <c r="K331" s="262"/>
      <c r="L331" s="94"/>
      <c r="M331" s="92"/>
      <c r="N331" s="93"/>
      <c r="O331" s="94"/>
      <c r="P331" s="250"/>
      <c r="Q331" s="92"/>
      <c r="R331" s="94"/>
      <c r="S331" s="94"/>
      <c r="T331" s="92"/>
      <c r="U331" s="92"/>
      <c r="V331" s="92"/>
      <c r="W331" s="92"/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  <c r="BA331" s="92"/>
      <c r="BB331" s="92"/>
      <c r="BC331" s="92"/>
      <c r="BD331" s="92"/>
      <c r="BE331" s="92"/>
      <c r="BF331" s="92"/>
      <c r="BG331" s="92"/>
      <c r="BH331" s="92"/>
      <c r="BI331" s="92"/>
      <c r="BJ331" s="92"/>
      <c r="BK331" s="92"/>
      <c r="BL331" s="92"/>
      <c r="BM331" s="92"/>
      <c r="BN331" s="92"/>
      <c r="BO331" s="92"/>
      <c r="BP331" s="92"/>
      <c r="BQ331" s="92"/>
      <c r="BR331" s="92"/>
      <c r="BS331" s="92"/>
      <c r="BT331" s="92"/>
      <c r="BU331" s="92"/>
      <c r="BV331" s="92"/>
      <c r="BW331" s="92"/>
      <c r="BX331" s="92"/>
      <c r="BY331" s="92"/>
      <c r="BZ331" s="92"/>
      <c r="CA331" s="92"/>
    </row>
    <row r="332" spans="1:79" s="34" customFormat="1">
      <c r="A332" s="134"/>
      <c r="B332" s="135"/>
      <c r="C332" s="136"/>
      <c r="D332" s="136"/>
      <c r="E332" s="136"/>
      <c r="F332" s="270"/>
      <c r="G332" s="137"/>
      <c r="H332" s="92"/>
      <c r="I332" s="94"/>
      <c r="J332" s="94"/>
      <c r="K332" s="262"/>
      <c r="L332" s="94"/>
      <c r="M332" s="92"/>
      <c r="N332" s="93"/>
      <c r="O332" s="94"/>
      <c r="P332" s="250"/>
      <c r="Q332" s="92"/>
      <c r="R332" s="94"/>
      <c r="S332" s="94"/>
      <c r="T332" s="92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  <c r="BI332" s="92"/>
      <c r="BJ332" s="92"/>
      <c r="BK332" s="92"/>
      <c r="BL332" s="92"/>
      <c r="BM332" s="92"/>
      <c r="BN332" s="92"/>
      <c r="BO332" s="92"/>
      <c r="BP332" s="92"/>
      <c r="BQ332" s="92"/>
      <c r="BR332" s="92"/>
      <c r="BS332" s="92"/>
      <c r="BT332" s="92"/>
      <c r="BU332" s="92"/>
      <c r="BV332" s="92"/>
      <c r="BW332" s="92"/>
      <c r="BX332" s="92"/>
      <c r="BY332" s="92"/>
      <c r="BZ332" s="92"/>
      <c r="CA332" s="92"/>
    </row>
    <row r="333" spans="1:79" s="34" customFormat="1">
      <c r="A333" s="134"/>
      <c r="B333" s="135"/>
      <c r="C333" s="136"/>
      <c r="D333" s="136"/>
      <c r="E333" s="136"/>
      <c r="F333" s="270"/>
      <c r="G333" s="137"/>
      <c r="H333" s="92"/>
      <c r="I333" s="94"/>
      <c r="J333" s="94"/>
      <c r="K333" s="262"/>
      <c r="L333" s="94"/>
      <c r="M333" s="92"/>
      <c r="N333" s="93"/>
      <c r="O333" s="94"/>
      <c r="P333" s="250"/>
      <c r="Q333" s="92"/>
      <c r="R333" s="94"/>
      <c r="S333" s="94"/>
      <c r="T333" s="92"/>
      <c r="U333" s="92"/>
      <c r="V333" s="92"/>
      <c r="W333" s="92"/>
      <c r="X333" s="92"/>
      <c r="Y333" s="92"/>
      <c r="Z333" s="92"/>
      <c r="AA333" s="92"/>
      <c r="AB333" s="92"/>
      <c r="AC333" s="92"/>
      <c r="AD333" s="92"/>
      <c r="AE333" s="92"/>
      <c r="AF333" s="92"/>
      <c r="AG333" s="92"/>
      <c r="AH333" s="92"/>
      <c r="AI333" s="92"/>
      <c r="AJ333" s="92"/>
      <c r="AK333" s="92"/>
      <c r="AL333" s="92"/>
      <c r="AM333" s="92"/>
      <c r="AN333" s="92"/>
      <c r="AO333" s="92"/>
      <c r="AP333" s="92"/>
      <c r="AQ333" s="92"/>
      <c r="AR333" s="92"/>
      <c r="AS333" s="92"/>
      <c r="AT333" s="92"/>
      <c r="AU333" s="92"/>
      <c r="AV333" s="92"/>
      <c r="AW333" s="92"/>
      <c r="AX333" s="92"/>
      <c r="AY333" s="92"/>
      <c r="AZ333" s="92"/>
      <c r="BA333" s="92"/>
      <c r="BB333" s="92"/>
      <c r="BC333" s="92"/>
      <c r="BD333" s="92"/>
      <c r="BE333" s="92"/>
      <c r="BF333" s="92"/>
      <c r="BG333" s="92"/>
      <c r="BH333" s="92"/>
      <c r="BI333" s="92"/>
      <c r="BJ333" s="92"/>
      <c r="BK333" s="92"/>
      <c r="BL333" s="92"/>
      <c r="BM333" s="92"/>
      <c r="BN333" s="92"/>
      <c r="BO333" s="92"/>
      <c r="BP333" s="92"/>
      <c r="BQ333" s="92"/>
      <c r="BR333" s="92"/>
      <c r="BS333" s="92"/>
      <c r="BT333" s="92"/>
      <c r="BU333" s="92"/>
      <c r="BV333" s="92"/>
      <c r="BW333" s="92"/>
      <c r="BX333" s="92"/>
      <c r="BY333" s="92"/>
      <c r="BZ333" s="92"/>
      <c r="CA333" s="92"/>
    </row>
    <row r="334" spans="1:79" s="34" customFormat="1">
      <c r="A334" s="134"/>
      <c r="B334" s="135"/>
      <c r="C334" s="136"/>
      <c r="D334" s="136"/>
      <c r="E334" s="136"/>
      <c r="F334" s="270"/>
      <c r="G334" s="137"/>
      <c r="H334" s="92"/>
      <c r="I334" s="94"/>
      <c r="J334" s="94"/>
      <c r="K334" s="262"/>
      <c r="L334" s="94"/>
      <c r="M334" s="92"/>
      <c r="N334" s="93"/>
      <c r="O334" s="94"/>
      <c r="P334" s="250"/>
      <c r="Q334" s="92"/>
      <c r="R334" s="94"/>
      <c r="S334" s="94"/>
      <c r="T334" s="92"/>
      <c r="U334" s="92"/>
      <c r="V334" s="92"/>
      <c r="W334" s="92"/>
      <c r="X334" s="92"/>
      <c r="Y334" s="92"/>
      <c r="Z334" s="92"/>
      <c r="AA334" s="92"/>
      <c r="AB334" s="92"/>
      <c r="AC334" s="92"/>
      <c r="AD334" s="92"/>
      <c r="AE334" s="92"/>
      <c r="AF334" s="92"/>
      <c r="AG334" s="92"/>
      <c r="AH334" s="92"/>
      <c r="AI334" s="92"/>
      <c r="AJ334" s="92"/>
      <c r="AK334" s="92"/>
      <c r="AL334" s="92"/>
      <c r="AM334" s="92"/>
      <c r="AN334" s="92"/>
      <c r="AO334" s="92"/>
      <c r="AP334" s="92"/>
      <c r="AQ334" s="92"/>
      <c r="AR334" s="92"/>
      <c r="AS334" s="92"/>
      <c r="AT334" s="92"/>
      <c r="AU334" s="92"/>
      <c r="AV334" s="92"/>
      <c r="AW334" s="92"/>
      <c r="AX334" s="92"/>
      <c r="AY334" s="92"/>
      <c r="AZ334" s="92"/>
      <c r="BA334" s="92"/>
      <c r="BB334" s="92"/>
      <c r="BC334" s="92"/>
      <c r="BD334" s="92"/>
      <c r="BE334" s="92"/>
      <c r="BF334" s="92"/>
      <c r="BG334" s="92"/>
      <c r="BH334" s="92"/>
      <c r="BI334" s="92"/>
      <c r="BJ334" s="92"/>
      <c r="BK334" s="92"/>
      <c r="BL334" s="92"/>
      <c r="BM334" s="92"/>
      <c r="BN334" s="92"/>
      <c r="BO334" s="92"/>
      <c r="BP334" s="92"/>
      <c r="BQ334" s="92"/>
      <c r="BR334" s="92"/>
      <c r="BS334" s="92"/>
      <c r="BT334" s="92"/>
      <c r="BU334" s="92"/>
      <c r="BV334" s="92"/>
      <c r="BW334" s="92"/>
      <c r="BX334" s="92"/>
      <c r="BY334" s="92"/>
      <c r="BZ334" s="92"/>
      <c r="CA334" s="92"/>
    </row>
    <row r="335" spans="1:79" s="34" customFormat="1">
      <c r="A335" s="134"/>
      <c r="B335" s="135"/>
      <c r="C335" s="136"/>
      <c r="D335" s="136"/>
      <c r="E335" s="136"/>
      <c r="F335" s="270"/>
      <c r="G335" s="137"/>
      <c r="H335" s="92"/>
      <c r="I335" s="94"/>
      <c r="J335" s="94"/>
      <c r="K335" s="262"/>
      <c r="L335" s="94"/>
      <c r="M335" s="92"/>
      <c r="N335" s="93"/>
      <c r="O335" s="94"/>
      <c r="P335" s="250"/>
      <c r="Q335" s="92"/>
      <c r="R335" s="94"/>
      <c r="S335" s="94"/>
      <c r="T335" s="92"/>
      <c r="U335" s="92"/>
      <c r="V335" s="92"/>
      <c r="W335" s="92"/>
      <c r="X335" s="92"/>
      <c r="Y335" s="92"/>
      <c r="Z335" s="92"/>
      <c r="AA335" s="92"/>
      <c r="AB335" s="92"/>
      <c r="AC335" s="92"/>
      <c r="AD335" s="92"/>
      <c r="AE335" s="92"/>
      <c r="AF335" s="92"/>
      <c r="AG335" s="92"/>
      <c r="AH335" s="92"/>
      <c r="AI335" s="92"/>
      <c r="AJ335" s="92"/>
      <c r="AK335" s="92"/>
      <c r="AL335" s="92"/>
      <c r="AM335" s="92"/>
      <c r="AN335" s="92"/>
      <c r="AO335" s="92"/>
      <c r="AP335" s="92"/>
      <c r="AQ335" s="92"/>
      <c r="AR335" s="92"/>
      <c r="AS335" s="92"/>
      <c r="AT335" s="92"/>
      <c r="AU335" s="92"/>
      <c r="AV335" s="92"/>
      <c r="AW335" s="92"/>
      <c r="AX335" s="92"/>
      <c r="AY335" s="92"/>
      <c r="AZ335" s="92"/>
      <c r="BA335" s="92"/>
      <c r="BB335" s="92"/>
      <c r="BC335" s="92"/>
      <c r="BD335" s="92"/>
      <c r="BE335" s="92"/>
      <c r="BF335" s="92"/>
      <c r="BG335" s="92"/>
      <c r="BH335" s="92"/>
      <c r="BI335" s="92"/>
      <c r="BJ335" s="92"/>
      <c r="BK335" s="92"/>
      <c r="BL335" s="92"/>
      <c r="BM335" s="92"/>
      <c r="BN335" s="92"/>
      <c r="BO335" s="92"/>
      <c r="BP335" s="92"/>
      <c r="BQ335" s="92"/>
      <c r="BR335" s="92"/>
      <c r="BS335" s="92"/>
      <c r="BT335" s="92"/>
      <c r="BU335" s="92"/>
      <c r="BV335" s="92"/>
      <c r="BW335" s="92"/>
      <c r="BX335" s="92"/>
      <c r="BY335" s="92"/>
      <c r="BZ335" s="92"/>
      <c r="CA335" s="92"/>
    </row>
    <row r="336" spans="1:79" s="34" customFormat="1">
      <c r="A336" s="134"/>
      <c r="B336" s="135"/>
      <c r="C336" s="136"/>
      <c r="D336" s="136"/>
      <c r="E336" s="136"/>
      <c r="F336" s="270"/>
      <c r="G336" s="137"/>
      <c r="H336" s="92"/>
      <c r="I336" s="94"/>
      <c r="J336" s="94"/>
      <c r="K336" s="262"/>
      <c r="L336" s="94"/>
      <c r="M336" s="92"/>
      <c r="N336" s="93"/>
      <c r="O336" s="94"/>
      <c r="P336" s="250"/>
      <c r="Q336" s="92"/>
      <c r="R336" s="94"/>
      <c r="S336" s="94"/>
      <c r="T336" s="92"/>
      <c r="U336" s="92"/>
      <c r="V336" s="92"/>
      <c r="W336" s="92"/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92"/>
      <c r="AK336" s="92"/>
      <c r="AL336" s="92"/>
      <c r="AM336" s="92"/>
      <c r="AN336" s="92"/>
      <c r="AO336" s="92"/>
      <c r="AP336" s="92"/>
      <c r="AQ336" s="92"/>
      <c r="AR336" s="92"/>
      <c r="AS336" s="92"/>
      <c r="AT336" s="92"/>
      <c r="AU336" s="92"/>
      <c r="AV336" s="92"/>
      <c r="AW336" s="92"/>
      <c r="AX336" s="92"/>
      <c r="AY336" s="92"/>
      <c r="AZ336" s="92"/>
      <c r="BA336" s="92"/>
      <c r="BB336" s="92"/>
      <c r="BC336" s="92"/>
      <c r="BD336" s="92"/>
      <c r="BE336" s="92"/>
      <c r="BF336" s="92"/>
      <c r="BG336" s="92"/>
      <c r="BH336" s="92"/>
      <c r="BI336" s="92"/>
      <c r="BJ336" s="92"/>
      <c r="BK336" s="92"/>
      <c r="BL336" s="92"/>
      <c r="BM336" s="92"/>
      <c r="BN336" s="92"/>
      <c r="BO336" s="92"/>
      <c r="BP336" s="92"/>
      <c r="BQ336" s="92"/>
      <c r="BR336" s="92"/>
      <c r="BS336" s="92"/>
      <c r="BT336" s="92"/>
      <c r="BU336" s="92"/>
      <c r="BV336" s="92"/>
      <c r="BW336" s="92"/>
      <c r="BX336" s="92"/>
      <c r="BY336" s="92"/>
      <c r="BZ336" s="92"/>
      <c r="CA336" s="92"/>
    </row>
    <row r="337" spans="1:79" s="34" customFormat="1">
      <c r="A337" s="134"/>
      <c r="B337" s="135"/>
      <c r="C337" s="136"/>
      <c r="D337" s="136"/>
      <c r="E337" s="136"/>
      <c r="F337" s="270"/>
      <c r="G337" s="137"/>
      <c r="H337" s="92"/>
      <c r="I337" s="94"/>
      <c r="J337" s="94"/>
      <c r="K337" s="262"/>
      <c r="L337" s="94"/>
      <c r="M337" s="92"/>
      <c r="N337" s="93"/>
      <c r="O337" s="94"/>
      <c r="P337" s="250"/>
      <c r="Q337" s="92"/>
      <c r="R337" s="94"/>
      <c r="S337" s="94"/>
      <c r="T337" s="92"/>
      <c r="U337" s="92"/>
      <c r="V337" s="92"/>
      <c r="W337" s="92"/>
      <c r="X337" s="92"/>
      <c r="Y337" s="92"/>
      <c r="Z337" s="92"/>
      <c r="AA337" s="92"/>
      <c r="AB337" s="92"/>
      <c r="AC337" s="92"/>
      <c r="AD337" s="92"/>
      <c r="AE337" s="92"/>
      <c r="AF337" s="92"/>
      <c r="AG337" s="92"/>
      <c r="AH337" s="92"/>
      <c r="AI337" s="92"/>
      <c r="AJ337" s="92"/>
      <c r="AK337" s="92"/>
      <c r="AL337" s="92"/>
      <c r="AM337" s="92"/>
      <c r="AN337" s="92"/>
      <c r="AO337" s="92"/>
      <c r="AP337" s="92"/>
      <c r="AQ337" s="92"/>
      <c r="AR337" s="92"/>
      <c r="AS337" s="92"/>
      <c r="AT337" s="92"/>
      <c r="AU337" s="92"/>
      <c r="AV337" s="92"/>
      <c r="AW337" s="92"/>
      <c r="AX337" s="92"/>
      <c r="AY337" s="92"/>
      <c r="AZ337" s="92"/>
      <c r="BA337" s="92"/>
      <c r="BB337" s="92"/>
      <c r="BC337" s="92"/>
      <c r="BD337" s="92"/>
      <c r="BE337" s="92"/>
      <c r="BF337" s="92"/>
      <c r="BG337" s="92"/>
      <c r="BH337" s="92"/>
      <c r="BI337" s="92"/>
      <c r="BJ337" s="92"/>
      <c r="BK337" s="92"/>
      <c r="BL337" s="92"/>
      <c r="BM337" s="92"/>
      <c r="BN337" s="92"/>
      <c r="BO337" s="92"/>
      <c r="BP337" s="92"/>
      <c r="BQ337" s="92"/>
      <c r="BR337" s="92"/>
      <c r="BS337" s="92"/>
      <c r="BT337" s="92"/>
      <c r="BU337" s="92"/>
      <c r="BV337" s="92"/>
      <c r="BW337" s="92"/>
      <c r="BX337" s="92"/>
      <c r="BY337" s="92"/>
      <c r="BZ337" s="92"/>
      <c r="CA337" s="92"/>
    </row>
    <row r="338" spans="1:79" s="34" customFormat="1">
      <c r="A338" s="134"/>
      <c r="B338" s="135"/>
      <c r="C338" s="136"/>
      <c r="D338" s="136"/>
      <c r="E338" s="136"/>
      <c r="F338" s="270"/>
      <c r="G338" s="137"/>
      <c r="H338" s="92"/>
      <c r="I338" s="94"/>
      <c r="J338" s="94"/>
      <c r="K338" s="262"/>
      <c r="L338" s="94"/>
      <c r="M338" s="92"/>
      <c r="N338" s="93"/>
      <c r="O338" s="94"/>
      <c r="P338" s="250"/>
      <c r="Q338" s="92"/>
      <c r="R338" s="94"/>
      <c r="S338" s="94"/>
      <c r="T338" s="92"/>
      <c r="U338" s="92"/>
      <c r="V338" s="92"/>
      <c r="W338" s="92"/>
      <c r="X338" s="92"/>
      <c r="Y338" s="92"/>
      <c r="Z338" s="92"/>
      <c r="AA338" s="92"/>
      <c r="AB338" s="92"/>
      <c r="AC338" s="92"/>
      <c r="AD338" s="92"/>
      <c r="AE338" s="92"/>
      <c r="AF338" s="92"/>
      <c r="AG338" s="92"/>
      <c r="AH338" s="92"/>
      <c r="AI338" s="92"/>
      <c r="AJ338" s="92"/>
      <c r="AK338" s="92"/>
      <c r="AL338" s="92"/>
      <c r="AM338" s="92"/>
      <c r="AN338" s="92"/>
      <c r="AO338" s="92"/>
      <c r="AP338" s="92"/>
      <c r="AQ338" s="92"/>
      <c r="AR338" s="92"/>
      <c r="AS338" s="92"/>
      <c r="AT338" s="92"/>
      <c r="AU338" s="92"/>
      <c r="AV338" s="92"/>
      <c r="AW338" s="92"/>
      <c r="AX338" s="92"/>
      <c r="AY338" s="92"/>
      <c r="AZ338" s="92"/>
      <c r="BA338" s="92"/>
      <c r="BB338" s="92"/>
      <c r="BC338" s="92"/>
      <c r="BD338" s="92"/>
      <c r="BE338" s="92"/>
      <c r="BF338" s="92"/>
      <c r="BG338" s="92"/>
      <c r="BH338" s="92"/>
      <c r="BI338" s="92"/>
      <c r="BJ338" s="92"/>
      <c r="BK338" s="92"/>
      <c r="BL338" s="92"/>
      <c r="BM338" s="92"/>
      <c r="BN338" s="92"/>
      <c r="BO338" s="92"/>
      <c r="BP338" s="92"/>
      <c r="BQ338" s="92"/>
      <c r="BR338" s="92"/>
      <c r="BS338" s="92"/>
      <c r="BT338" s="92"/>
      <c r="BU338" s="92"/>
      <c r="BV338" s="92"/>
      <c r="BW338" s="92"/>
      <c r="BX338" s="92"/>
      <c r="BY338" s="92"/>
      <c r="BZ338" s="92"/>
      <c r="CA338" s="92"/>
    </row>
    <row r="339" spans="1:79" s="34" customFormat="1">
      <c r="A339" s="134"/>
      <c r="B339" s="135"/>
      <c r="C339" s="136"/>
      <c r="D339" s="136"/>
      <c r="E339" s="136"/>
      <c r="F339" s="270"/>
      <c r="G339" s="137"/>
      <c r="H339" s="92"/>
      <c r="I339" s="94"/>
      <c r="J339" s="94"/>
      <c r="K339" s="262"/>
      <c r="L339" s="94"/>
      <c r="M339" s="92"/>
      <c r="N339" s="93"/>
      <c r="O339" s="94"/>
      <c r="P339" s="250"/>
      <c r="Q339" s="92"/>
      <c r="R339" s="94"/>
      <c r="S339" s="94"/>
      <c r="T339" s="92"/>
      <c r="U339" s="92"/>
      <c r="V339" s="92"/>
      <c r="W339" s="92"/>
      <c r="X339" s="92"/>
      <c r="Y339" s="92"/>
      <c r="Z339" s="92"/>
      <c r="AA339" s="92"/>
      <c r="AB339" s="92"/>
      <c r="AC339" s="92"/>
      <c r="AD339" s="92"/>
      <c r="AE339" s="92"/>
      <c r="AF339" s="92"/>
      <c r="AG339" s="92"/>
      <c r="AH339" s="92"/>
      <c r="AI339" s="92"/>
      <c r="AJ339" s="92"/>
      <c r="AK339" s="92"/>
      <c r="AL339" s="92"/>
      <c r="AM339" s="92"/>
      <c r="AN339" s="92"/>
      <c r="AO339" s="92"/>
      <c r="AP339" s="92"/>
      <c r="AQ339" s="92"/>
      <c r="AR339" s="92"/>
      <c r="AS339" s="92"/>
      <c r="AT339" s="92"/>
      <c r="AU339" s="92"/>
      <c r="AV339" s="92"/>
      <c r="AW339" s="92"/>
      <c r="AX339" s="92"/>
      <c r="AY339" s="92"/>
      <c r="AZ339" s="92"/>
      <c r="BA339" s="92"/>
      <c r="BB339" s="92"/>
      <c r="BC339" s="92"/>
      <c r="BD339" s="92"/>
      <c r="BE339" s="92"/>
      <c r="BF339" s="92"/>
      <c r="BG339" s="92"/>
      <c r="BH339" s="92"/>
      <c r="BI339" s="92"/>
      <c r="BJ339" s="92"/>
      <c r="BK339" s="92"/>
      <c r="BL339" s="92"/>
      <c r="BM339" s="92"/>
      <c r="BN339" s="92"/>
      <c r="BO339" s="92"/>
      <c r="BP339" s="92"/>
      <c r="BQ339" s="92"/>
      <c r="BR339" s="92"/>
      <c r="BS339" s="92"/>
      <c r="BT339" s="92"/>
      <c r="BU339" s="92"/>
      <c r="BV339" s="92"/>
      <c r="BW339" s="92"/>
      <c r="BX339" s="92"/>
      <c r="BY339" s="92"/>
      <c r="BZ339" s="92"/>
      <c r="CA339" s="92"/>
    </row>
    <row r="340" spans="1:79" s="34" customFormat="1">
      <c r="A340" s="134"/>
      <c r="B340" s="135"/>
      <c r="C340" s="136"/>
      <c r="D340" s="136"/>
      <c r="E340" s="136"/>
      <c r="F340" s="270"/>
      <c r="G340" s="137"/>
      <c r="H340" s="92"/>
      <c r="I340" s="94"/>
      <c r="J340" s="94"/>
      <c r="K340" s="262"/>
      <c r="L340" s="94"/>
      <c r="M340" s="92"/>
      <c r="N340" s="93"/>
      <c r="O340" s="94"/>
      <c r="P340" s="250"/>
      <c r="Q340" s="92"/>
      <c r="R340" s="94"/>
      <c r="S340" s="94"/>
      <c r="T340" s="92"/>
      <c r="U340" s="92"/>
      <c r="V340" s="92"/>
      <c r="W340" s="92"/>
      <c r="X340" s="92"/>
      <c r="Y340" s="92"/>
      <c r="Z340" s="92"/>
      <c r="AA340" s="92"/>
      <c r="AB340" s="92"/>
      <c r="AC340" s="92"/>
      <c r="AD340" s="92"/>
      <c r="AE340" s="92"/>
      <c r="AF340" s="92"/>
      <c r="AG340" s="92"/>
      <c r="AH340" s="92"/>
      <c r="AI340" s="92"/>
      <c r="AJ340" s="92"/>
      <c r="AK340" s="92"/>
      <c r="AL340" s="92"/>
      <c r="AM340" s="92"/>
      <c r="AN340" s="92"/>
      <c r="AO340" s="92"/>
      <c r="AP340" s="92"/>
      <c r="AQ340" s="92"/>
      <c r="AR340" s="92"/>
      <c r="AS340" s="92"/>
      <c r="AT340" s="92"/>
      <c r="AU340" s="92"/>
      <c r="AV340" s="92"/>
      <c r="AW340" s="92"/>
      <c r="AX340" s="92"/>
      <c r="AY340" s="92"/>
      <c r="AZ340" s="92"/>
      <c r="BA340" s="92"/>
      <c r="BB340" s="92"/>
      <c r="BC340" s="92"/>
      <c r="BD340" s="92"/>
      <c r="BE340" s="92"/>
      <c r="BF340" s="92"/>
      <c r="BG340" s="92"/>
      <c r="BH340" s="92"/>
      <c r="BI340" s="92"/>
      <c r="BJ340" s="92"/>
      <c r="BK340" s="92"/>
      <c r="BL340" s="92"/>
      <c r="BM340" s="92"/>
      <c r="BN340" s="92"/>
      <c r="BO340" s="92"/>
      <c r="BP340" s="92"/>
      <c r="BQ340" s="92"/>
      <c r="BR340" s="92"/>
      <c r="BS340" s="92"/>
      <c r="BT340" s="92"/>
      <c r="BU340" s="92"/>
      <c r="BV340" s="92"/>
      <c r="BW340" s="92"/>
      <c r="BX340" s="92"/>
      <c r="BY340" s="92"/>
      <c r="BZ340" s="92"/>
      <c r="CA340" s="92"/>
    </row>
    <row r="341" spans="1:79" s="34" customFormat="1">
      <c r="A341" s="134"/>
      <c r="B341" s="135"/>
      <c r="C341" s="136"/>
      <c r="D341" s="136"/>
      <c r="E341" s="136"/>
      <c r="F341" s="270"/>
      <c r="G341" s="137"/>
      <c r="H341" s="92"/>
      <c r="I341" s="94"/>
      <c r="J341" s="94"/>
      <c r="K341" s="262"/>
      <c r="L341" s="94"/>
      <c r="M341" s="92"/>
      <c r="N341" s="93"/>
      <c r="O341" s="94"/>
      <c r="P341" s="250"/>
      <c r="Q341" s="92"/>
      <c r="R341" s="94"/>
      <c r="S341" s="94"/>
      <c r="T341" s="92"/>
      <c r="U341" s="92"/>
      <c r="V341" s="92"/>
      <c r="W341" s="92"/>
      <c r="X341" s="92"/>
      <c r="Y341" s="92"/>
      <c r="Z341" s="92"/>
      <c r="AA341" s="92"/>
      <c r="AB341" s="92"/>
      <c r="AC341" s="92"/>
      <c r="AD341" s="92"/>
      <c r="AE341" s="92"/>
      <c r="AF341" s="92"/>
      <c r="AG341" s="92"/>
      <c r="AH341" s="92"/>
      <c r="AI341" s="92"/>
      <c r="AJ341" s="92"/>
      <c r="AK341" s="92"/>
      <c r="AL341" s="92"/>
      <c r="AM341" s="92"/>
      <c r="AN341" s="92"/>
      <c r="AO341" s="92"/>
      <c r="AP341" s="92"/>
      <c r="AQ341" s="92"/>
      <c r="AR341" s="92"/>
      <c r="AS341" s="92"/>
      <c r="AT341" s="92"/>
      <c r="AU341" s="92"/>
      <c r="AV341" s="92"/>
      <c r="AW341" s="92"/>
      <c r="AX341" s="92"/>
      <c r="AY341" s="92"/>
      <c r="AZ341" s="92"/>
      <c r="BA341" s="92"/>
      <c r="BB341" s="92"/>
      <c r="BC341" s="92"/>
      <c r="BD341" s="92"/>
      <c r="BE341" s="92"/>
      <c r="BF341" s="92"/>
      <c r="BG341" s="92"/>
      <c r="BH341" s="92"/>
      <c r="BI341" s="92"/>
      <c r="BJ341" s="92"/>
      <c r="BK341" s="92"/>
      <c r="BL341" s="92"/>
      <c r="BM341" s="92"/>
      <c r="BN341" s="92"/>
      <c r="BO341" s="92"/>
      <c r="BP341" s="92"/>
      <c r="BQ341" s="92"/>
      <c r="BR341" s="92"/>
      <c r="BS341" s="92"/>
      <c r="BT341" s="92"/>
      <c r="BU341" s="92"/>
      <c r="BV341" s="92"/>
      <c r="BW341" s="92"/>
      <c r="BX341" s="92"/>
      <c r="BY341" s="92"/>
      <c r="BZ341" s="92"/>
      <c r="CA341" s="92"/>
    </row>
    <row r="342" spans="1:79" s="34" customFormat="1">
      <c r="A342" s="134"/>
      <c r="B342" s="135"/>
      <c r="C342" s="136"/>
      <c r="D342" s="136"/>
      <c r="E342" s="136"/>
      <c r="F342" s="270"/>
      <c r="G342" s="137"/>
      <c r="H342" s="92"/>
      <c r="I342" s="94"/>
      <c r="J342" s="94"/>
      <c r="K342" s="262"/>
      <c r="L342" s="94"/>
      <c r="M342" s="92"/>
      <c r="N342" s="93"/>
      <c r="O342" s="94"/>
      <c r="P342" s="250"/>
      <c r="Q342" s="92"/>
      <c r="R342" s="94"/>
      <c r="S342" s="94"/>
      <c r="T342" s="92"/>
      <c r="U342" s="92"/>
      <c r="V342" s="92"/>
      <c r="W342" s="92"/>
      <c r="X342" s="92"/>
      <c r="Y342" s="92"/>
      <c r="Z342" s="92"/>
      <c r="AA342" s="92"/>
      <c r="AB342" s="92"/>
      <c r="AC342" s="92"/>
      <c r="AD342" s="92"/>
      <c r="AE342" s="92"/>
      <c r="AF342" s="92"/>
      <c r="AG342" s="92"/>
      <c r="AH342" s="92"/>
      <c r="AI342" s="92"/>
      <c r="AJ342" s="92"/>
      <c r="AK342" s="92"/>
      <c r="AL342" s="92"/>
      <c r="AM342" s="92"/>
      <c r="AN342" s="92"/>
      <c r="AO342" s="92"/>
      <c r="AP342" s="92"/>
      <c r="AQ342" s="92"/>
      <c r="AR342" s="92"/>
      <c r="AS342" s="92"/>
      <c r="AT342" s="92"/>
      <c r="AU342" s="92"/>
      <c r="AV342" s="92"/>
      <c r="AW342" s="92"/>
      <c r="AX342" s="92"/>
      <c r="AY342" s="92"/>
      <c r="AZ342" s="92"/>
      <c r="BA342" s="92"/>
      <c r="BB342" s="92"/>
      <c r="BC342" s="92"/>
      <c r="BD342" s="92"/>
      <c r="BE342" s="92"/>
      <c r="BF342" s="92"/>
      <c r="BG342" s="92"/>
      <c r="BH342" s="92"/>
      <c r="BI342" s="92"/>
      <c r="BJ342" s="92"/>
      <c r="BK342" s="92"/>
      <c r="BL342" s="92"/>
      <c r="BM342" s="92"/>
      <c r="BN342" s="92"/>
      <c r="BO342" s="92"/>
      <c r="BP342" s="92"/>
      <c r="BQ342" s="92"/>
      <c r="BR342" s="92"/>
      <c r="BS342" s="92"/>
      <c r="BT342" s="92"/>
      <c r="BU342" s="92"/>
      <c r="BV342" s="92"/>
      <c r="BW342" s="92"/>
      <c r="BX342" s="92"/>
      <c r="BY342" s="92"/>
      <c r="BZ342" s="92"/>
      <c r="CA342" s="92"/>
    </row>
    <row r="343" spans="1:79" s="34" customFormat="1">
      <c r="A343" s="134"/>
      <c r="B343" s="135"/>
      <c r="C343" s="136"/>
      <c r="D343" s="136"/>
      <c r="E343" s="136"/>
      <c r="F343" s="270"/>
      <c r="G343" s="137"/>
      <c r="H343" s="92"/>
      <c r="I343" s="94"/>
      <c r="J343" s="94"/>
      <c r="K343" s="262"/>
      <c r="L343" s="94"/>
      <c r="M343" s="92"/>
      <c r="N343" s="93"/>
      <c r="O343" s="94"/>
      <c r="P343" s="250"/>
      <c r="Q343" s="92"/>
      <c r="R343" s="94"/>
      <c r="S343" s="94"/>
      <c r="T343" s="92"/>
      <c r="U343" s="92"/>
      <c r="V343" s="92"/>
      <c r="W343" s="92"/>
      <c r="X343" s="92"/>
      <c r="Y343" s="92"/>
      <c r="Z343" s="92"/>
      <c r="AA343" s="92"/>
      <c r="AB343" s="92"/>
      <c r="AC343" s="92"/>
      <c r="AD343" s="92"/>
      <c r="AE343" s="92"/>
      <c r="AF343" s="92"/>
      <c r="AG343" s="92"/>
      <c r="AH343" s="92"/>
      <c r="AI343" s="92"/>
      <c r="AJ343" s="92"/>
      <c r="AK343" s="92"/>
      <c r="AL343" s="92"/>
      <c r="AM343" s="92"/>
      <c r="AN343" s="92"/>
      <c r="AO343" s="92"/>
      <c r="AP343" s="92"/>
      <c r="AQ343" s="92"/>
      <c r="AR343" s="92"/>
      <c r="AS343" s="92"/>
      <c r="AT343" s="92"/>
      <c r="AU343" s="92"/>
      <c r="AV343" s="92"/>
      <c r="AW343" s="92"/>
      <c r="AX343" s="92"/>
      <c r="AY343" s="92"/>
      <c r="AZ343" s="92"/>
      <c r="BA343" s="92"/>
      <c r="BB343" s="92"/>
      <c r="BC343" s="92"/>
      <c r="BD343" s="92"/>
      <c r="BE343" s="92"/>
      <c r="BF343" s="92"/>
      <c r="BG343" s="92"/>
      <c r="BH343" s="92"/>
      <c r="BI343" s="92"/>
      <c r="BJ343" s="92"/>
      <c r="BK343" s="92"/>
      <c r="BL343" s="92"/>
      <c r="BM343" s="92"/>
      <c r="BN343" s="92"/>
      <c r="BO343" s="92"/>
      <c r="BP343" s="92"/>
      <c r="BQ343" s="92"/>
      <c r="BR343" s="92"/>
      <c r="BS343" s="92"/>
      <c r="BT343" s="92"/>
      <c r="BU343" s="92"/>
      <c r="BV343" s="92"/>
      <c r="BW343" s="92"/>
      <c r="BX343" s="92"/>
      <c r="BY343" s="92"/>
      <c r="BZ343" s="92"/>
      <c r="CA343" s="92"/>
    </row>
    <row r="344" spans="1:79" s="34" customFormat="1">
      <c r="A344" s="134"/>
      <c r="B344" s="135"/>
      <c r="C344" s="136"/>
      <c r="D344" s="136"/>
      <c r="E344" s="136"/>
      <c r="F344" s="270"/>
      <c r="G344" s="137"/>
      <c r="H344" s="92"/>
      <c r="I344" s="94"/>
      <c r="J344" s="94"/>
      <c r="K344" s="262"/>
      <c r="L344" s="94"/>
      <c r="M344" s="92"/>
      <c r="N344" s="93"/>
      <c r="O344" s="94"/>
      <c r="P344" s="250"/>
      <c r="Q344" s="92"/>
      <c r="R344" s="94"/>
      <c r="S344" s="94"/>
      <c r="T344" s="92"/>
      <c r="U344" s="92"/>
      <c r="V344" s="92"/>
      <c r="W344" s="92"/>
      <c r="X344" s="92"/>
      <c r="Y344" s="92"/>
      <c r="Z344" s="92"/>
      <c r="AA344" s="92"/>
      <c r="AB344" s="92"/>
      <c r="AC344" s="92"/>
      <c r="AD344" s="92"/>
      <c r="AE344" s="92"/>
      <c r="AF344" s="92"/>
      <c r="AG344" s="92"/>
      <c r="AH344" s="92"/>
      <c r="AI344" s="92"/>
      <c r="AJ344" s="92"/>
      <c r="AK344" s="92"/>
      <c r="AL344" s="92"/>
      <c r="AM344" s="92"/>
      <c r="AN344" s="92"/>
      <c r="AO344" s="92"/>
      <c r="AP344" s="92"/>
      <c r="AQ344" s="92"/>
      <c r="AR344" s="92"/>
      <c r="AS344" s="92"/>
      <c r="AT344" s="92"/>
      <c r="AU344" s="92"/>
      <c r="AV344" s="92"/>
      <c r="AW344" s="92"/>
      <c r="AX344" s="92"/>
      <c r="AY344" s="92"/>
      <c r="AZ344" s="92"/>
      <c r="BA344" s="92"/>
      <c r="BB344" s="92"/>
      <c r="BC344" s="92"/>
      <c r="BD344" s="92"/>
      <c r="BE344" s="92"/>
      <c r="BF344" s="92"/>
      <c r="BG344" s="92"/>
      <c r="BH344" s="92"/>
      <c r="BI344" s="92"/>
      <c r="BJ344" s="92"/>
      <c r="BK344" s="92"/>
      <c r="BL344" s="92"/>
      <c r="BM344" s="92"/>
      <c r="BN344" s="92"/>
      <c r="BO344" s="92"/>
      <c r="BP344" s="92"/>
      <c r="BQ344" s="92"/>
      <c r="BR344" s="92"/>
      <c r="BS344" s="92"/>
      <c r="BT344" s="92"/>
      <c r="BU344" s="92"/>
      <c r="BV344" s="92"/>
      <c r="BW344" s="92"/>
      <c r="BX344" s="92"/>
      <c r="BY344" s="92"/>
      <c r="BZ344" s="92"/>
      <c r="CA344" s="92"/>
    </row>
    <row r="345" spans="1:79" s="34" customFormat="1">
      <c r="A345" s="134"/>
      <c r="B345" s="135"/>
      <c r="C345" s="136"/>
      <c r="D345" s="136"/>
      <c r="E345" s="136"/>
      <c r="F345" s="270"/>
      <c r="G345" s="137"/>
      <c r="H345" s="92"/>
      <c r="I345" s="94"/>
      <c r="J345" s="94"/>
      <c r="K345" s="262"/>
      <c r="L345" s="94"/>
      <c r="M345" s="92"/>
      <c r="N345" s="93"/>
      <c r="O345" s="94"/>
      <c r="P345" s="250"/>
      <c r="Q345" s="92"/>
      <c r="R345" s="94"/>
      <c r="S345" s="94"/>
      <c r="T345" s="92"/>
      <c r="U345" s="92"/>
      <c r="V345" s="92"/>
      <c r="W345" s="92"/>
      <c r="X345" s="92"/>
      <c r="Y345" s="92"/>
      <c r="Z345" s="92"/>
      <c r="AA345" s="92"/>
      <c r="AB345" s="92"/>
      <c r="AC345" s="92"/>
      <c r="AD345" s="92"/>
      <c r="AE345" s="92"/>
      <c r="AF345" s="92"/>
      <c r="AG345" s="92"/>
      <c r="AH345" s="92"/>
      <c r="AI345" s="92"/>
      <c r="AJ345" s="92"/>
      <c r="AK345" s="92"/>
      <c r="AL345" s="92"/>
      <c r="AM345" s="92"/>
      <c r="AN345" s="92"/>
      <c r="AO345" s="92"/>
      <c r="AP345" s="92"/>
      <c r="AQ345" s="92"/>
      <c r="AR345" s="92"/>
      <c r="AS345" s="92"/>
      <c r="AT345" s="92"/>
      <c r="AU345" s="92"/>
      <c r="AV345" s="92"/>
      <c r="AW345" s="92"/>
      <c r="AX345" s="92"/>
      <c r="AY345" s="92"/>
      <c r="AZ345" s="92"/>
      <c r="BA345" s="92"/>
      <c r="BB345" s="92"/>
      <c r="BC345" s="92"/>
      <c r="BD345" s="92"/>
      <c r="BE345" s="92"/>
      <c r="BF345" s="92"/>
      <c r="BG345" s="92"/>
      <c r="BH345" s="92"/>
      <c r="BI345" s="92"/>
      <c r="BJ345" s="92"/>
      <c r="BK345" s="92"/>
      <c r="BL345" s="92"/>
      <c r="BM345" s="92"/>
      <c r="BN345" s="92"/>
      <c r="BO345" s="92"/>
      <c r="BP345" s="92"/>
      <c r="BQ345" s="92"/>
      <c r="BR345" s="92"/>
      <c r="BS345" s="92"/>
      <c r="BT345" s="92"/>
      <c r="BU345" s="92"/>
      <c r="BV345" s="92"/>
      <c r="BW345" s="92"/>
      <c r="BX345" s="92"/>
      <c r="BY345" s="92"/>
      <c r="BZ345" s="92"/>
      <c r="CA345" s="92"/>
    </row>
    <row r="346" spans="1:79" s="34" customFormat="1">
      <c r="A346" s="134"/>
      <c r="B346" s="135"/>
      <c r="C346" s="136"/>
      <c r="D346" s="136"/>
      <c r="E346" s="136"/>
      <c r="F346" s="270"/>
      <c r="G346" s="137"/>
      <c r="H346" s="92"/>
      <c r="I346" s="94"/>
      <c r="J346" s="94"/>
      <c r="K346" s="262"/>
      <c r="L346" s="94"/>
      <c r="M346" s="92"/>
      <c r="N346" s="93"/>
      <c r="O346" s="94"/>
      <c r="P346" s="250"/>
      <c r="Q346" s="92"/>
      <c r="R346" s="94"/>
      <c r="S346" s="94"/>
      <c r="T346" s="92"/>
      <c r="U346" s="92"/>
      <c r="V346" s="92"/>
      <c r="W346" s="92"/>
      <c r="X346" s="92"/>
      <c r="Y346" s="92"/>
      <c r="Z346" s="92"/>
      <c r="AA346" s="92"/>
      <c r="AB346" s="92"/>
      <c r="AC346" s="92"/>
      <c r="AD346" s="92"/>
      <c r="AE346" s="92"/>
      <c r="AF346" s="92"/>
      <c r="AG346" s="92"/>
      <c r="AH346" s="92"/>
      <c r="AI346" s="92"/>
      <c r="AJ346" s="92"/>
      <c r="AK346" s="92"/>
      <c r="AL346" s="92"/>
      <c r="AM346" s="92"/>
      <c r="AN346" s="92"/>
      <c r="AO346" s="92"/>
      <c r="AP346" s="92"/>
      <c r="AQ346" s="92"/>
      <c r="AR346" s="92"/>
      <c r="AS346" s="92"/>
      <c r="AT346" s="92"/>
      <c r="AU346" s="92"/>
      <c r="AV346" s="92"/>
      <c r="AW346" s="92"/>
      <c r="AX346" s="92"/>
      <c r="AY346" s="92"/>
      <c r="AZ346" s="92"/>
      <c r="BA346" s="92"/>
      <c r="BB346" s="92"/>
      <c r="BC346" s="92"/>
      <c r="BD346" s="92"/>
      <c r="BE346" s="92"/>
      <c r="BF346" s="92"/>
      <c r="BG346" s="92"/>
      <c r="BH346" s="92"/>
      <c r="BI346" s="92"/>
      <c r="BJ346" s="92"/>
      <c r="BK346" s="92"/>
      <c r="BL346" s="92"/>
      <c r="BM346" s="92"/>
      <c r="BN346" s="92"/>
      <c r="BO346" s="92"/>
      <c r="BP346" s="92"/>
      <c r="BQ346" s="92"/>
      <c r="BR346" s="92"/>
      <c r="BS346" s="92"/>
      <c r="BT346" s="92"/>
      <c r="BU346" s="92"/>
      <c r="BV346" s="92"/>
      <c r="BW346" s="92"/>
      <c r="BX346" s="92"/>
      <c r="BY346" s="92"/>
      <c r="BZ346" s="92"/>
      <c r="CA346" s="92"/>
    </row>
    <row r="347" spans="1:79" s="34" customFormat="1">
      <c r="A347" s="134"/>
      <c r="B347" s="135"/>
      <c r="C347" s="136"/>
      <c r="D347" s="136"/>
      <c r="E347" s="136"/>
      <c r="F347" s="270"/>
      <c r="G347" s="137"/>
      <c r="H347" s="92"/>
      <c r="I347" s="94"/>
      <c r="J347" s="94"/>
      <c r="K347" s="262"/>
      <c r="L347" s="94"/>
      <c r="M347" s="92"/>
      <c r="N347" s="93"/>
      <c r="O347" s="94"/>
      <c r="P347" s="250"/>
      <c r="Q347" s="92"/>
      <c r="R347" s="94"/>
      <c r="S347" s="94"/>
      <c r="T347" s="92"/>
      <c r="U347" s="92"/>
      <c r="V347" s="92"/>
      <c r="W347" s="92"/>
      <c r="X347" s="92"/>
      <c r="Y347" s="92"/>
      <c r="Z347" s="92"/>
      <c r="AA347" s="92"/>
      <c r="AB347" s="92"/>
      <c r="AC347" s="92"/>
      <c r="AD347" s="92"/>
      <c r="AE347" s="92"/>
      <c r="AF347" s="92"/>
      <c r="AG347" s="92"/>
      <c r="AH347" s="92"/>
      <c r="AI347" s="92"/>
      <c r="AJ347" s="92"/>
      <c r="AK347" s="92"/>
      <c r="AL347" s="92"/>
      <c r="AM347" s="92"/>
      <c r="AN347" s="92"/>
      <c r="AO347" s="92"/>
      <c r="AP347" s="92"/>
      <c r="AQ347" s="92"/>
      <c r="AR347" s="92"/>
      <c r="AS347" s="92"/>
      <c r="AT347" s="92"/>
      <c r="AU347" s="92"/>
      <c r="AV347" s="92"/>
      <c r="AW347" s="92"/>
      <c r="AX347" s="92"/>
      <c r="AY347" s="92"/>
      <c r="AZ347" s="92"/>
      <c r="BA347" s="92"/>
      <c r="BB347" s="92"/>
      <c r="BC347" s="92"/>
      <c r="BD347" s="92"/>
      <c r="BE347" s="92"/>
      <c r="BF347" s="92"/>
      <c r="BG347" s="92"/>
      <c r="BH347" s="92"/>
      <c r="BI347" s="92"/>
      <c r="BJ347" s="92"/>
      <c r="BK347" s="92"/>
      <c r="BL347" s="92"/>
      <c r="BM347" s="92"/>
      <c r="BN347" s="92"/>
      <c r="BO347" s="92"/>
      <c r="BP347" s="92"/>
      <c r="BQ347" s="92"/>
      <c r="BR347" s="92"/>
      <c r="BS347" s="92"/>
      <c r="BT347" s="92"/>
      <c r="BU347" s="92"/>
      <c r="BV347" s="92"/>
      <c r="BW347" s="92"/>
      <c r="BX347" s="92"/>
      <c r="BY347" s="92"/>
      <c r="BZ347" s="92"/>
      <c r="CA347" s="92"/>
    </row>
    <row r="348" spans="1:79" s="34" customFormat="1">
      <c r="A348" s="134"/>
      <c r="B348" s="135"/>
      <c r="C348" s="136"/>
      <c r="D348" s="136"/>
      <c r="E348" s="136"/>
      <c r="F348" s="270"/>
      <c r="G348" s="137"/>
      <c r="H348" s="92"/>
      <c r="I348" s="94"/>
      <c r="J348" s="94"/>
      <c r="K348" s="262"/>
      <c r="L348" s="94"/>
      <c r="M348" s="92"/>
      <c r="N348" s="93"/>
      <c r="O348" s="94"/>
      <c r="P348" s="250"/>
      <c r="Q348" s="92"/>
      <c r="R348" s="94"/>
      <c r="S348" s="94"/>
      <c r="T348" s="92"/>
      <c r="U348" s="92"/>
      <c r="V348" s="92"/>
      <c r="W348" s="92"/>
      <c r="X348" s="92"/>
      <c r="Y348" s="92"/>
      <c r="Z348" s="92"/>
      <c r="AA348" s="92"/>
      <c r="AB348" s="92"/>
      <c r="AC348" s="92"/>
      <c r="AD348" s="92"/>
      <c r="AE348" s="92"/>
      <c r="AF348" s="92"/>
      <c r="AG348" s="92"/>
      <c r="AH348" s="92"/>
      <c r="AI348" s="92"/>
      <c r="AJ348" s="92"/>
      <c r="AK348" s="92"/>
      <c r="AL348" s="92"/>
      <c r="AM348" s="92"/>
      <c r="AN348" s="92"/>
      <c r="AO348" s="92"/>
      <c r="AP348" s="92"/>
      <c r="AQ348" s="92"/>
      <c r="AR348" s="92"/>
      <c r="AS348" s="92"/>
      <c r="AT348" s="92"/>
      <c r="AU348" s="92"/>
      <c r="AV348" s="92"/>
      <c r="AW348" s="92"/>
      <c r="AX348" s="92"/>
      <c r="AY348" s="92"/>
      <c r="AZ348" s="92"/>
      <c r="BA348" s="92"/>
      <c r="BB348" s="92"/>
      <c r="BC348" s="92"/>
      <c r="BD348" s="92"/>
      <c r="BE348" s="92"/>
      <c r="BF348" s="92"/>
      <c r="BG348" s="92"/>
      <c r="BH348" s="92"/>
      <c r="BI348" s="92"/>
      <c r="BJ348" s="92"/>
      <c r="BK348" s="92"/>
      <c r="BL348" s="92"/>
      <c r="BM348" s="92"/>
      <c r="BN348" s="92"/>
      <c r="BO348" s="92"/>
      <c r="BP348" s="92"/>
      <c r="BQ348" s="92"/>
      <c r="BR348" s="92"/>
      <c r="BS348" s="92"/>
      <c r="BT348" s="92"/>
      <c r="BU348" s="92"/>
      <c r="BV348" s="92"/>
      <c r="BW348" s="92"/>
      <c r="BX348" s="92"/>
      <c r="BY348" s="92"/>
      <c r="BZ348" s="92"/>
      <c r="CA348" s="92"/>
    </row>
    <row r="349" spans="1:79" s="34" customFormat="1">
      <c r="A349" s="134"/>
      <c r="B349" s="135"/>
      <c r="C349" s="136"/>
      <c r="D349" s="136"/>
      <c r="E349" s="136"/>
      <c r="F349" s="270"/>
      <c r="G349" s="137"/>
      <c r="H349" s="92"/>
      <c r="I349" s="94"/>
      <c r="J349" s="94"/>
      <c r="K349" s="262"/>
      <c r="L349" s="94"/>
      <c r="M349" s="92"/>
      <c r="N349" s="93"/>
      <c r="O349" s="94"/>
      <c r="P349" s="250"/>
      <c r="Q349" s="92"/>
      <c r="R349" s="94"/>
      <c r="S349" s="94"/>
      <c r="T349" s="92"/>
      <c r="U349" s="92"/>
      <c r="V349" s="92"/>
      <c r="W349" s="92"/>
      <c r="X349" s="92"/>
      <c r="Y349" s="92"/>
      <c r="Z349" s="92"/>
      <c r="AA349" s="92"/>
      <c r="AB349" s="92"/>
      <c r="AC349" s="92"/>
      <c r="AD349" s="92"/>
      <c r="AE349" s="92"/>
      <c r="AF349" s="92"/>
      <c r="AG349" s="92"/>
      <c r="AH349" s="92"/>
      <c r="AI349" s="92"/>
      <c r="AJ349" s="92"/>
      <c r="AK349" s="92"/>
      <c r="AL349" s="92"/>
      <c r="AM349" s="92"/>
      <c r="AN349" s="92"/>
      <c r="AO349" s="92"/>
      <c r="AP349" s="92"/>
      <c r="AQ349" s="92"/>
      <c r="AR349" s="92"/>
      <c r="AS349" s="92"/>
      <c r="AT349" s="92"/>
      <c r="AU349" s="92"/>
      <c r="AV349" s="92"/>
      <c r="AW349" s="92"/>
      <c r="AX349" s="92"/>
      <c r="AY349" s="92"/>
      <c r="AZ349" s="92"/>
      <c r="BA349" s="92"/>
      <c r="BB349" s="92"/>
      <c r="BC349" s="92"/>
      <c r="BD349" s="92"/>
      <c r="BE349" s="92"/>
      <c r="BF349" s="92"/>
      <c r="BG349" s="92"/>
      <c r="BH349" s="92"/>
      <c r="BI349" s="92"/>
      <c r="BJ349" s="92"/>
      <c r="BK349" s="92"/>
      <c r="BL349" s="92"/>
      <c r="BM349" s="92"/>
      <c r="BN349" s="92"/>
      <c r="BO349" s="92"/>
      <c r="BP349" s="92"/>
      <c r="BQ349" s="92"/>
      <c r="BR349" s="92"/>
      <c r="BS349" s="92"/>
      <c r="BT349" s="92"/>
      <c r="BU349" s="92"/>
      <c r="BV349" s="92"/>
      <c r="BW349" s="92"/>
      <c r="BX349" s="92"/>
      <c r="BY349" s="92"/>
      <c r="BZ349" s="92"/>
      <c r="CA349" s="92"/>
    </row>
    <row r="350" spans="1:79" s="34" customFormat="1">
      <c r="A350" s="134"/>
      <c r="B350" s="135"/>
      <c r="C350" s="136"/>
      <c r="D350" s="136"/>
      <c r="E350" s="136"/>
      <c r="F350" s="270"/>
      <c r="G350" s="137"/>
      <c r="H350" s="92"/>
      <c r="I350" s="94"/>
      <c r="J350" s="94"/>
      <c r="K350" s="262"/>
      <c r="L350" s="94"/>
      <c r="M350" s="92"/>
      <c r="N350" s="93"/>
      <c r="O350" s="94"/>
      <c r="P350" s="250"/>
      <c r="Q350" s="92"/>
      <c r="R350" s="94"/>
      <c r="S350" s="94"/>
      <c r="T350" s="92"/>
      <c r="U350" s="92"/>
      <c r="V350" s="92"/>
      <c r="W350" s="92"/>
      <c r="X350" s="92"/>
      <c r="Y350" s="92"/>
      <c r="Z350" s="92"/>
      <c r="AA350" s="92"/>
      <c r="AB350" s="92"/>
      <c r="AC350" s="92"/>
      <c r="AD350" s="92"/>
      <c r="AE350" s="92"/>
      <c r="AF350" s="92"/>
      <c r="AG350" s="92"/>
      <c r="AH350" s="92"/>
      <c r="AI350" s="92"/>
      <c r="AJ350" s="92"/>
      <c r="AK350" s="92"/>
      <c r="AL350" s="92"/>
      <c r="AM350" s="92"/>
      <c r="AN350" s="92"/>
      <c r="AO350" s="92"/>
      <c r="AP350" s="92"/>
      <c r="AQ350" s="92"/>
      <c r="AR350" s="92"/>
      <c r="AS350" s="92"/>
      <c r="AT350" s="92"/>
      <c r="AU350" s="92"/>
      <c r="AV350" s="92"/>
      <c r="AW350" s="92"/>
      <c r="AX350" s="92"/>
      <c r="AY350" s="92"/>
      <c r="AZ350" s="92"/>
      <c r="BA350" s="92"/>
      <c r="BB350" s="92"/>
      <c r="BC350" s="92"/>
      <c r="BD350" s="92"/>
      <c r="BE350" s="92"/>
      <c r="BF350" s="92"/>
      <c r="BG350" s="92"/>
      <c r="BH350" s="92"/>
      <c r="BI350" s="92"/>
      <c r="BJ350" s="92"/>
      <c r="BK350" s="92"/>
      <c r="BL350" s="92"/>
      <c r="BM350" s="92"/>
      <c r="BN350" s="92"/>
      <c r="BO350" s="92"/>
      <c r="BP350" s="92"/>
      <c r="BQ350" s="92"/>
      <c r="BR350" s="92"/>
      <c r="BS350" s="92"/>
      <c r="BT350" s="92"/>
      <c r="BU350" s="92"/>
      <c r="BV350" s="92"/>
      <c r="BW350" s="92"/>
      <c r="BX350" s="92"/>
      <c r="BY350" s="92"/>
      <c r="BZ350" s="92"/>
      <c r="CA350" s="92"/>
    </row>
    <row r="351" spans="1:79" s="34" customFormat="1">
      <c r="A351" s="134"/>
      <c r="B351" s="135"/>
      <c r="C351" s="136"/>
      <c r="D351" s="136"/>
      <c r="E351" s="136"/>
      <c r="F351" s="270"/>
      <c r="G351" s="137"/>
      <c r="H351" s="92"/>
      <c r="I351" s="94"/>
      <c r="J351" s="94"/>
      <c r="K351" s="262"/>
      <c r="L351" s="94"/>
      <c r="M351" s="92"/>
      <c r="N351" s="93"/>
      <c r="O351" s="94"/>
      <c r="P351" s="250"/>
      <c r="Q351" s="92"/>
      <c r="R351" s="94"/>
      <c r="S351" s="94"/>
      <c r="T351" s="92"/>
      <c r="U351" s="92"/>
      <c r="V351" s="92"/>
      <c r="W351" s="92"/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92"/>
      <c r="AK351" s="92"/>
      <c r="AL351" s="92"/>
      <c r="AM351" s="92"/>
      <c r="AN351" s="92"/>
      <c r="AO351" s="92"/>
      <c r="AP351" s="92"/>
      <c r="AQ351" s="92"/>
      <c r="AR351" s="92"/>
      <c r="AS351" s="92"/>
      <c r="AT351" s="92"/>
      <c r="AU351" s="92"/>
      <c r="AV351" s="92"/>
      <c r="AW351" s="92"/>
      <c r="AX351" s="92"/>
      <c r="AY351" s="92"/>
      <c r="AZ351" s="92"/>
      <c r="BA351" s="92"/>
      <c r="BB351" s="92"/>
      <c r="BC351" s="92"/>
      <c r="BD351" s="92"/>
      <c r="BE351" s="92"/>
      <c r="BF351" s="92"/>
      <c r="BG351" s="92"/>
      <c r="BH351" s="92"/>
      <c r="BI351" s="92"/>
      <c r="BJ351" s="92"/>
      <c r="BK351" s="92"/>
      <c r="BL351" s="92"/>
      <c r="BM351" s="92"/>
      <c r="BN351" s="92"/>
      <c r="BO351" s="92"/>
      <c r="BP351" s="92"/>
      <c r="BQ351" s="92"/>
      <c r="BR351" s="92"/>
      <c r="BS351" s="92"/>
      <c r="BT351" s="92"/>
      <c r="BU351" s="92"/>
      <c r="BV351" s="92"/>
      <c r="BW351" s="92"/>
      <c r="BX351" s="92"/>
      <c r="BY351" s="92"/>
      <c r="BZ351" s="92"/>
      <c r="CA351" s="92"/>
    </row>
    <row r="352" spans="1:79" s="34" customFormat="1">
      <c r="A352" s="134"/>
      <c r="B352" s="135"/>
      <c r="C352" s="136"/>
      <c r="D352" s="136"/>
      <c r="E352" s="136"/>
      <c r="F352" s="270"/>
      <c r="G352" s="137"/>
      <c r="H352" s="92"/>
      <c r="I352" s="94"/>
      <c r="J352" s="94"/>
      <c r="K352" s="262"/>
      <c r="L352" s="94"/>
      <c r="M352" s="92"/>
      <c r="N352" s="93"/>
      <c r="O352" s="94"/>
      <c r="P352" s="250"/>
      <c r="Q352" s="92"/>
      <c r="R352" s="94"/>
      <c r="S352" s="94"/>
      <c r="T352" s="92"/>
      <c r="U352" s="92"/>
      <c r="V352" s="92"/>
      <c r="W352" s="92"/>
      <c r="X352" s="92"/>
      <c r="Y352" s="92"/>
      <c r="Z352" s="92"/>
      <c r="AA352" s="92"/>
      <c r="AB352" s="92"/>
      <c r="AC352" s="92"/>
      <c r="AD352" s="92"/>
      <c r="AE352" s="92"/>
      <c r="AF352" s="92"/>
      <c r="AG352" s="92"/>
      <c r="AH352" s="92"/>
      <c r="AI352" s="92"/>
      <c r="AJ352" s="92"/>
      <c r="AK352" s="92"/>
      <c r="AL352" s="92"/>
      <c r="AM352" s="92"/>
      <c r="AN352" s="92"/>
      <c r="AO352" s="92"/>
      <c r="AP352" s="92"/>
      <c r="AQ352" s="92"/>
      <c r="AR352" s="92"/>
      <c r="AS352" s="92"/>
      <c r="AT352" s="92"/>
      <c r="AU352" s="92"/>
      <c r="AV352" s="92"/>
      <c r="AW352" s="92"/>
      <c r="AX352" s="92"/>
      <c r="AY352" s="92"/>
      <c r="AZ352" s="92"/>
      <c r="BA352" s="92"/>
      <c r="BB352" s="92"/>
      <c r="BC352" s="92"/>
      <c r="BD352" s="92"/>
      <c r="BE352" s="92"/>
      <c r="BF352" s="92"/>
      <c r="BG352" s="92"/>
      <c r="BH352" s="92"/>
      <c r="BI352" s="92"/>
      <c r="BJ352" s="92"/>
      <c r="BK352" s="92"/>
      <c r="BL352" s="92"/>
      <c r="BM352" s="92"/>
      <c r="BN352" s="92"/>
      <c r="BO352" s="92"/>
      <c r="BP352" s="92"/>
      <c r="BQ352" s="92"/>
      <c r="BR352" s="92"/>
      <c r="BS352" s="92"/>
      <c r="BT352" s="92"/>
      <c r="BU352" s="92"/>
      <c r="BV352" s="92"/>
      <c r="BW352" s="92"/>
      <c r="BX352" s="92"/>
      <c r="BY352" s="92"/>
      <c r="BZ352" s="92"/>
      <c r="CA352" s="92"/>
    </row>
    <row r="353" spans="1:79" s="34" customFormat="1">
      <c r="A353" s="134"/>
      <c r="B353" s="135"/>
      <c r="C353" s="136"/>
      <c r="D353" s="136"/>
      <c r="E353" s="136"/>
      <c r="F353" s="270"/>
      <c r="G353" s="137"/>
      <c r="H353" s="92"/>
      <c r="I353" s="94"/>
      <c r="J353" s="94"/>
      <c r="K353" s="262"/>
      <c r="L353" s="94"/>
      <c r="M353" s="92"/>
      <c r="N353" s="93"/>
      <c r="O353" s="94"/>
      <c r="P353" s="250"/>
      <c r="Q353" s="92"/>
      <c r="R353" s="94"/>
      <c r="S353" s="94"/>
      <c r="T353" s="92"/>
      <c r="U353" s="92"/>
      <c r="V353" s="92"/>
      <c r="W353" s="92"/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92"/>
      <c r="AK353" s="92"/>
      <c r="AL353" s="92"/>
      <c r="AM353" s="92"/>
      <c r="AN353" s="92"/>
      <c r="AO353" s="92"/>
      <c r="AP353" s="92"/>
      <c r="AQ353" s="92"/>
      <c r="AR353" s="92"/>
      <c r="AS353" s="92"/>
      <c r="AT353" s="92"/>
      <c r="AU353" s="92"/>
      <c r="AV353" s="92"/>
      <c r="AW353" s="92"/>
      <c r="AX353" s="92"/>
      <c r="AY353" s="92"/>
      <c r="AZ353" s="92"/>
      <c r="BA353" s="92"/>
      <c r="BB353" s="92"/>
      <c r="BC353" s="92"/>
      <c r="BD353" s="92"/>
      <c r="BE353" s="92"/>
      <c r="BF353" s="92"/>
      <c r="BG353" s="92"/>
      <c r="BH353" s="92"/>
      <c r="BI353" s="92"/>
      <c r="BJ353" s="92"/>
      <c r="BK353" s="92"/>
      <c r="BL353" s="92"/>
      <c r="BM353" s="92"/>
      <c r="BN353" s="92"/>
      <c r="BO353" s="92"/>
      <c r="BP353" s="92"/>
      <c r="BQ353" s="92"/>
      <c r="BR353" s="92"/>
      <c r="BS353" s="92"/>
      <c r="BT353" s="92"/>
      <c r="BU353" s="92"/>
      <c r="BV353" s="92"/>
      <c r="BW353" s="92"/>
      <c r="BX353" s="92"/>
      <c r="BY353" s="92"/>
      <c r="BZ353" s="92"/>
      <c r="CA353" s="92"/>
    </row>
    <row r="354" spans="1:79" s="34" customFormat="1">
      <c r="A354" s="134"/>
      <c r="B354" s="135"/>
      <c r="C354" s="136"/>
      <c r="D354" s="136"/>
      <c r="E354" s="136"/>
      <c r="F354" s="270"/>
      <c r="G354" s="137"/>
      <c r="H354" s="92"/>
      <c r="I354" s="94"/>
      <c r="J354" s="94"/>
      <c r="K354" s="262"/>
      <c r="L354" s="94"/>
      <c r="M354" s="92"/>
      <c r="N354" s="93"/>
      <c r="O354" s="94"/>
      <c r="P354" s="250"/>
      <c r="Q354" s="92"/>
      <c r="R354" s="94"/>
      <c r="S354" s="94"/>
      <c r="T354" s="92"/>
      <c r="U354" s="92"/>
      <c r="V354" s="92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/>
      <c r="AQ354" s="92"/>
      <c r="AR354" s="92"/>
      <c r="AS354" s="92"/>
      <c r="AT354" s="92"/>
      <c r="AU354" s="92"/>
      <c r="AV354" s="92"/>
      <c r="AW354" s="92"/>
      <c r="AX354" s="92"/>
      <c r="AY354" s="92"/>
      <c r="AZ354" s="92"/>
      <c r="BA354" s="92"/>
      <c r="BB354" s="92"/>
      <c r="BC354" s="92"/>
      <c r="BD354" s="92"/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2"/>
      <c r="BY354" s="92"/>
      <c r="BZ354" s="92"/>
      <c r="CA354" s="92"/>
    </row>
    <row r="355" spans="1:79" s="34" customFormat="1">
      <c r="A355" s="134"/>
      <c r="B355" s="135"/>
      <c r="C355" s="136"/>
      <c r="D355" s="136"/>
      <c r="E355" s="136"/>
      <c r="F355" s="270"/>
      <c r="G355" s="137"/>
      <c r="H355" s="92"/>
      <c r="I355" s="94"/>
      <c r="J355" s="94"/>
      <c r="K355" s="262"/>
      <c r="L355" s="94"/>
      <c r="M355" s="92"/>
      <c r="N355" s="93"/>
      <c r="O355" s="94"/>
      <c r="P355" s="250"/>
      <c r="Q355" s="92"/>
      <c r="R355" s="94"/>
      <c r="S355" s="94"/>
      <c r="T355" s="92"/>
      <c r="U355" s="92"/>
      <c r="V355" s="92"/>
      <c r="W355" s="92"/>
      <c r="X355" s="92"/>
      <c r="Y355" s="92"/>
      <c r="Z355" s="92"/>
      <c r="AA355" s="92"/>
      <c r="AB355" s="92"/>
      <c r="AC355" s="92"/>
      <c r="AD355" s="92"/>
      <c r="AE355" s="92"/>
      <c r="AF355" s="92"/>
      <c r="AG355" s="92"/>
      <c r="AH355" s="92"/>
      <c r="AI355" s="92"/>
      <c r="AJ355" s="92"/>
      <c r="AK355" s="92"/>
      <c r="AL355" s="92"/>
      <c r="AM355" s="92"/>
      <c r="AN355" s="92"/>
      <c r="AO355" s="92"/>
      <c r="AP355" s="92"/>
      <c r="AQ355" s="92"/>
      <c r="AR355" s="92"/>
      <c r="AS355" s="92"/>
      <c r="AT355" s="92"/>
      <c r="AU355" s="92"/>
      <c r="AV355" s="92"/>
      <c r="AW355" s="92"/>
      <c r="AX355" s="92"/>
      <c r="AY355" s="92"/>
      <c r="AZ355" s="92"/>
      <c r="BA355" s="92"/>
      <c r="BB355" s="92"/>
      <c r="BC355" s="92"/>
      <c r="BD355" s="92"/>
      <c r="BE355" s="92"/>
      <c r="BF355" s="92"/>
      <c r="BG355" s="92"/>
      <c r="BH355" s="92"/>
      <c r="BI355" s="92"/>
      <c r="BJ355" s="92"/>
      <c r="BK355" s="92"/>
      <c r="BL355" s="92"/>
      <c r="BM355" s="92"/>
      <c r="BN355" s="92"/>
      <c r="BO355" s="92"/>
      <c r="BP355" s="92"/>
      <c r="BQ355" s="92"/>
      <c r="BR355" s="92"/>
      <c r="BS355" s="92"/>
      <c r="BT355" s="92"/>
      <c r="BU355" s="92"/>
      <c r="BV355" s="92"/>
      <c r="BW355" s="92"/>
      <c r="BX355" s="92"/>
      <c r="BY355" s="92"/>
      <c r="BZ355" s="92"/>
      <c r="CA355" s="92"/>
    </row>
    <row r="356" spans="1:79" s="34" customFormat="1">
      <c r="A356" s="134"/>
      <c r="B356" s="135"/>
      <c r="C356" s="136"/>
      <c r="D356" s="136"/>
      <c r="E356" s="136"/>
      <c r="F356" s="270"/>
      <c r="G356" s="137"/>
      <c r="H356" s="92"/>
      <c r="I356" s="94"/>
      <c r="J356" s="94"/>
      <c r="K356" s="262"/>
      <c r="L356" s="94"/>
      <c r="M356" s="92"/>
      <c r="N356" s="93"/>
      <c r="O356" s="94"/>
      <c r="P356" s="250"/>
      <c r="Q356" s="92"/>
      <c r="R356" s="94"/>
      <c r="S356" s="94"/>
      <c r="T356" s="92"/>
      <c r="U356" s="92"/>
      <c r="V356" s="92"/>
      <c r="W356" s="92"/>
      <c r="X356" s="92"/>
      <c r="Y356" s="92"/>
      <c r="Z356" s="92"/>
      <c r="AA356" s="92"/>
      <c r="AB356" s="92"/>
      <c r="AC356" s="92"/>
      <c r="AD356" s="92"/>
      <c r="AE356" s="92"/>
      <c r="AF356" s="92"/>
      <c r="AG356" s="92"/>
      <c r="AH356" s="92"/>
      <c r="AI356" s="92"/>
      <c r="AJ356" s="92"/>
      <c r="AK356" s="92"/>
      <c r="AL356" s="92"/>
      <c r="AM356" s="92"/>
      <c r="AN356" s="92"/>
      <c r="AO356" s="92"/>
      <c r="AP356" s="92"/>
      <c r="AQ356" s="92"/>
      <c r="AR356" s="92"/>
      <c r="AS356" s="92"/>
      <c r="AT356" s="92"/>
      <c r="AU356" s="92"/>
      <c r="AV356" s="92"/>
      <c r="AW356" s="92"/>
      <c r="AX356" s="92"/>
      <c r="AY356" s="92"/>
      <c r="AZ356" s="92"/>
      <c r="BA356" s="92"/>
      <c r="BB356" s="92"/>
      <c r="BC356" s="92"/>
      <c r="BD356" s="92"/>
      <c r="BE356" s="92"/>
      <c r="BF356" s="92"/>
      <c r="BG356" s="92"/>
      <c r="BH356" s="92"/>
      <c r="BI356" s="92"/>
      <c r="BJ356" s="92"/>
      <c r="BK356" s="92"/>
      <c r="BL356" s="92"/>
      <c r="BM356" s="92"/>
      <c r="BN356" s="92"/>
      <c r="BO356" s="92"/>
      <c r="BP356" s="92"/>
      <c r="BQ356" s="92"/>
      <c r="BR356" s="92"/>
      <c r="BS356" s="92"/>
      <c r="BT356" s="92"/>
      <c r="BU356" s="92"/>
      <c r="BV356" s="92"/>
      <c r="BW356" s="92"/>
      <c r="BX356" s="92"/>
      <c r="BY356" s="92"/>
      <c r="BZ356" s="92"/>
      <c r="CA356" s="92"/>
    </row>
    <row r="357" spans="1:79" s="34" customFormat="1">
      <c r="A357" s="134"/>
      <c r="B357" s="135"/>
      <c r="C357" s="136"/>
      <c r="D357" s="136"/>
      <c r="E357" s="136"/>
      <c r="F357" s="270"/>
      <c r="G357" s="137"/>
      <c r="H357" s="92"/>
      <c r="I357" s="94"/>
      <c r="J357" s="94"/>
      <c r="K357" s="262"/>
      <c r="L357" s="94"/>
      <c r="M357" s="92"/>
      <c r="N357" s="93"/>
      <c r="O357" s="94"/>
      <c r="P357" s="250"/>
      <c r="Q357" s="92"/>
      <c r="R357" s="94"/>
      <c r="S357" s="94"/>
      <c r="T357" s="92"/>
      <c r="U357" s="92"/>
      <c r="V357" s="92"/>
      <c r="W357" s="92"/>
      <c r="X357" s="92"/>
      <c r="Y357" s="92"/>
      <c r="Z357" s="92"/>
      <c r="AA357" s="92"/>
      <c r="AB357" s="92"/>
      <c r="AC357" s="92"/>
      <c r="AD357" s="92"/>
      <c r="AE357" s="92"/>
      <c r="AF357" s="92"/>
      <c r="AG357" s="92"/>
      <c r="AH357" s="92"/>
      <c r="AI357" s="92"/>
      <c r="AJ357" s="92"/>
      <c r="AK357" s="92"/>
      <c r="AL357" s="92"/>
      <c r="AM357" s="92"/>
      <c r="AN357" s="92"/>
      <c r="AO357" s="92"/>
      <c r="AP357" s="92"/>
      <c r="AQ357" s="92"/>
      <c r="AR357" s="92"/>
      <c r="AS357" s="92"/>
      <c r="AT357" s="92"/>
      <c r="AU357" s="92"/>
      <c r="AV357" s="92"/>
      <c r="AW357" s="92"/>
      <c r="AX357" s="92"/>
      <c r="AY357" s="92"/>
      <c r="AZ357" s="92"/>
      <c r="BA357" s="92"/>
      <c r="BB357" s="92"/>
      <c r="BC357" s="92"/>
      <c r="BD357" s="92"/>
      <c r="BE357" s="92"/>
      <c r="BF357" s="92"/>
      <c r="BG357" s="92"/>
      <c r="BH357" s="92"/>
      <c r="BI357" s="92"/>
      <c r="BJ357" s="92"/>
      <c r="BK357" s="92"/>
      <c r="BL357" s="92"/>
      <c r="BM357" s="92"/>
      <c r="BN357" s="92"/>
      <c r="BO357" s="92"/>
      <c r="BP357" s="92"/>
      <c r="BQ357" s="92"/>
      <c r="BR357" s="92"/>
      <c r="BS357" s="92"/>
      <c r="BT357" s="92"/>
      <c r="BU357" s="92"/>
      <c r="BV357" s="92"/>
      <c r="BW357" s="92"/>
      <c r="BX357" s="92"/>
      <c r="BY357" s="92"/>
      <c r="BZ357" s="92"/>
      <c r="CA357" s="92"/>
    </row>
    <row r="358" spans="1:79" s="34" customFormat="1">
      <c r="A358" s="134"/>
      <c r="B358" s="135"/>
      <c r="C358" s="136"/>
      <c r="D358" s="136"/>
      <c r="E358" s="136"/>
      <c r="F358" s="270"/>
      <c r="G358" s="137"/>
      <c r="H358" s="92"/>
      <c r="I358" s="94"/>
      <c r="J358" s="94"/>
      <c r="K358" s="262"/>
      <c r="L358" s="94"/>
      <c r="M358" s="92"/>
      <c r="N358" s="93"/>
      <c r="O358" s="94"/>
      <c r="P358" s="250"/>
      <c r="Q358" s="92"/>
      <c r="R358" s="94"/>
      <c r="S358" s="94"/>
      <c r="T358" s="92"/>
      <c r="U358" s="92"/>
      <c r="V358" s="92"/>
      <c r="W358" s="92"/>
      <c r="X358" s="92"/>
      <c r="Y358" s="92"/>
      <c r="Z358" s="92"/>
      <c r="AA358" s="92"/>
      <c r="AB358" s="92"/>
      <c r="AC358" s="92"/>
      <c r="AD358" s="92"/>
      <c r="AE358" s="92"/>
      <c r="AF358" s="92"/>
      <c r="AG358" s="92"/>
      <c r="AH358" s="92"/>
      <c r="AI358" s="92"/>
      <c r="AJ358" s="92"/>
      <c r="AK358" s="92"/>
      <c r="AL358" s="92"/>
      <c r="AM358" s="92"/>
      <c r="AN358" s="92"/>
      <c r="AO358" s="92"/>
      <c r="AP358" s="92"/>
      <c r="AQ358" s="92"/>
      <c r="AR358" s="92"/>
      <c r="AS358" s="92"/>
      <c r="AT358" s="92"/>
      <c r="AU358" s="92"/>
      <c r="AV358" s="92"/>
      <c r="AW358" s="92"/>
      <c r="AX358" s="92"/>
      <c r="AY358" s="92"/>
      <c r="AZ358" s="92"/>
      <c r="BA358" s="92"/>
      <c r="BB358" s="92"/>
      <c r="BC358" s="92"/>
      <c r="BD358" s="92"/>
      <c r="BE358" s="92"/>
      <c r="BF358" s="92"/>
      <c r="BG358" s="92"/>
      <c r="BH358" s="92"/>
      <c r="BI358" s="92"/>
      <c r="BJ358" s="92"/>
      <c r="BK358" s="92"/>
      <c r="BL358" s="92"/>
      <c r="BM358" s="92"/>
      <c r="BN358" s="92"/>
      <c r="BO358" s="92"/>
      <c r="BP358" s="92"/>
      <c r="BQ358" s="92"/>
      <c r="BR358" s="92"/>
      <c r="BS358" s="92"/>
      <c r="BT358" s="92"/>
      <c r="BU358" s="92"/>
      <c r="BV358" s="92"/>
      <c r="BW358" s="92"/>
      <c r="BX358" s="92"/>
      <c r="BY358" s="92"/>
      <c r="BZ358" s="92"/>
      <c r="CA358" s="92"/>
    </row>
    <row r="359" spans="1:79" s="34" customFormat="1">
      <c r="A359" s="134"/>
      <c r="B359" s="135"/>
      <c r="C359" s="136"/>
      <c r="D359" s="136"/>
      <c r="E359" s="136"/>
      <c r="F359" s="270"/>
      <c r="G359" s="137"/>
      <c r="H359" s="92"/>
      <c r="I359" s="94"/>
      <c r="J359" s="94"/>
      <c r="K359" s="262"/>
      <c r="L359" s="94"/>
      <c r="M359" s="92"/>
      <c r="N359" s="93"/>
      <c r="O359" s="94"/>
      <c r="P359" s="250"/>
      <c r="Q359" s="92"/>
      <c r="R359" s="94"/>
      <c r="S359" s="94"/>
      <c r="T359" s="92"/>
      <c r="U359" s="92"/>
      <c r="V359" s="92"/>
      <c r="W359" s="92"/>
      <c r="X359" s="92"/>
      <c r="Y359" s="92"/>
      <c r="Z359" s="92"/>
      <c r="AA359" s="92"/>
      <c r="AB359" s="92"/>
      <c r="AC359" s="92"/>
      <c r="AD359" s="92"/>
      <c r="AE359" s="92"/>
      <c r="AF359" s="92"/>
      <c r="AG359" s="92"/>
      <c r="AH359" s="92"/>
      <c r="AI359" s="92"/>
      <c r="AJ359" s="92"/>
      <c r="AK359" s="92"/>
      <c r="AL359" s="92"/>
      <c r="AM359" s="92"/>
      <c r="AN359" s="92"/>
      <c r="AO359" s="92"/>
      <c r="AP359" s="92"/>
      <c r="AQ359" s="92"/>
      <c r="AR359" s="92"/>
      <c r="AS359" s="92"/>
      <c r="AT359" s="92"/>
      <c r="AU359" s="92"/>
      <c r="AV359" s="92"/>
      <c r="AW359" s="92"/>
      <c r="AX359" s="92"/>
      <c r="AY359" s="92"/>
      <c r="AZ359" s="92"/>
      <c r="BA359" s="92"/>
      <c r="BB359" s="92"/>
      <c r="BC359" s="92"/>
      <c r="BD359" s="92"/>
      <c r="BE359" s="92"/>
      <c r="BF359" s="92"/>
      <c r="BG359" s="92"/>
      <c r="BH359" s="92"/>
      <c r="BI359" s="92"/>
      <c r="BJ359" s="92"/>
      <c r="BK359" s="92"/>
      <c r="BL359" s="92"/>
      <c r="BM359" s="92"/>
      <c r="BN359" s="92"/>
      <c r="BO359" s="92"/>
      <c r="BP359" s="92"/>
      <c r="BQ359" s="92"/>
      <c r="BR359" s="92"/>
      <c r="BS359" s="92"/>
      <c r="BT359" s="92"/>
      <c r="BU359" s="92"/>
      <c r="BV359" s="92"/>
      <c r="BW359" s="92"/>
      <c r="BX359" s="92"/>
      <c r="BY359" s="92"/>
      <c r="BZ359" s="92"/>
      <c r="CA359" s="92"/>
    </row>
    <row r="360" spans="1:79" s="34" customFormat="1">
      <c r="A360" s="134"/>
      <c r="B360" s="135"/>
      <c r="C360" s="136"/>
      <c r="D360" s="136"/>
      <c r="E360" s="136"/>
      <c r="F360" s="270"/>
      <c r="G360" s="137"/>
      <c r="H360" s="92"/>
      <c r="I360" s="94"/>
      <c r="J360" s="94"/>
      <c r="K360" s="262"/>
      <c r="L360" s="94"/>
      <c r="M360" s="92"/>
      <c r="N360" s="93"/>
      <c r="O360" s="94"/>
      <c r="P360" s="250"/>
      <c r="Q360" s="92"/>
      <c r="R360" s="94"/>
      <c r="S360" s="94"/>
      <c r="T360" s="92"/>
      <c r="U360" s="92"/>
      <c r="V360" s="92"/>
      <c r="W360" s="92"/>
      <c r="X360" s="92"/>
      <c r="Y360" s="92"/>
      <c r="Z360" s="92"/>
      <c r="AA360" s="92"/>
      <c r="AB360" s="92"/>
      <c r="AC360" s="92"/>
      <c r="AD360" s="92"/>
      <c r="AE360" s="92"/>
      <c r="AF360" s="92"/>
      <c r="AG360" s="92"/>
      <c r="AH360" s="92"/>
      <c r="AI360" s="92"/>
      <c r="AJ360" s="92"/>
      <c r="AK360" s="92"/>
      <c r="AL360" s="92"/>
      <c r="AM360" s="92"/>
      <c r="AN360" s="92"/>
      <c r="AO360" s="92"/>
      <c r="AP360" s="92"/>
      <c r="AQ360" s="92"/>
      <c r="AR360" s="92"/>
      <c r="AS360" s="92"/>
      <c r="AT360" s="92"/>
      <c r="AU360" s="92"/>
      <c r="AV360" s="92"/>
      <c r="AW360" s="92"/>
      <c r="AX360" s="92"/>
      <c r="AY360" s="92"/>
      <c r="AZ360" s="92"/>
      <c r="BA360" s="92"/>
      <c r="BB360" s="92"/>
      <c r="BC360" s="92"/>
      <c r="BD360" s="92"/>
      <c r="BE360" s="92"/>
      <c r="BF360" s="92"/>
      <c r="BG360" s="92"/>
      <c r="BH360" s="92"/>
      <c r="BI360" s="92"/>
      <c r="BJ360" s="92"/>
      <c r="BK360" s="92"/>
      <c r="BL360" s="92"/>
      <c r="BM360" s="92"/>
      <c r="BN360" s="92"/>
      <c r="BO360" s="92"/>
      <c r="BP360" s="92"/>
      <c r="BQ360" s="92"/>
      <c r="BR360" s="92"/>
      <c r="BS360" s="92"/>
      <c r="BT360" s="92"/>
      <c r="BU360" s="92"/>
      <c r="BV360" s="92"/>
      <c r="BW360" s="92"/>
      <c r="BX360" s="92"/>
      <c r="BY360" s="92"/>
      <c r="BZ360" s="92"/>
      <c r="CA360" s="92"/>
    </row>
    <row r="361" spans="1:79" s="34" customFormat="1">
      <c r="A361" s="134"/>
      <c r="B361" s="135"/>
      <c r="C361" s="136"/>
      <c r="D361" s="136"/>
      <c r="E361" s="136"/>
      <c r="F361" s="270"/>
      <c r="G361" s="137"/>
      <c r="H361" s="92"/>
      <c r="I361" s="94"/>
      <c r="J361" s="94"/>
      <c r="K361" s="262"/>
      <c r="L361" s="94"/>
      <c r="M361" s="92"/>
      <c r="N361" s="93"/>
      <c r="O361" s="94"/>
      <c r="P361" s="250"/>
      <c r="Q361" s="92"/>
      <c r="R361" s="94"/>
      <c r="S361" s="94"/>
      <c r="T361" s="92"/>
      <c r="U361" s="92"/>
      <c r="V361" s="92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  <c r="AI361" s="92"/>
      <c r="AJ361" s="92"/>
      <c r="AK361" s="92"/>
      <c r="AL361" s="92"/>
      <c r="AM361" s="92"/>
      <c r="AN361" s="92"/>
      <c r="AO361" s="92"/>
      <c r="AP361" s="92"/>
      <c r="AQ361" s="92"/>
      <c r="AR361" s="92"/>
      <c r="AS361" s="92"/>
      <c r="AT361" s="92"/>
      <c r="AU361" s="92"/>
      <c r="AV361" s="92"/>
      <c r="AW361" s="92"/>
      <c r="AX361" s="92"/>
      <c r="AY361" s="92"/>
      <c r="AZ361" s="92"/>
      <c r="BA361" s="92"/>
      <c r="BB361" s="92"/>
      <c r="BC361" s="92"/>
      <c r="BD361" s="92"/>
      <c r="BE361" s="92"/>
      <c r="BF361" s="92"/>
      <c r="BG361" s="92"/>
      <c r="BH361" s="92"/>
      <c r="BI361" s="92"/>
      <c r="BJ361" s="92"/>
      <c r="BK361" s="92"/>
      <c r="BL361" s="92"/>
      <c r="BM361" s="92"/>
      <c r="BN361" s="92"/>
      <c r="BO361" s="92"/>
      <c r="BP361" s="92"/>
      <c r="BQ361" s="92"/>
      <c r="BR361" s="92"/>
      <c r="BS361" s="92"/>
      <c r="BT361" s="92"/>
      <c r="BU361" s="92"/>
      <c r="BV361" s="92"/>
      <c r="BW361" s="92"/>
      <c r="BX361" s="92"/>
      <c r="BY361" s="92"/>
      <c r="BZ361" s="92"/>
      <c r="CA361" s="92"/>
    </row>
    <row r="362" spans="1:79" s="34" customFormat="1">
      <c r="A362" s="134"/>
      <c r="B362" s="135"/>
      <c r="C362" s="136"/>
      <c r="D362" s="136"/>
      <c r="E362" s="136"/>
      <c r="F362" s="270"/>
      <c r="G362" s="137"/>
      <c r="H362" s="92"/>
      <c r="I362" s="94"/>
      <c r="J362" s="94"/>
      <c r="K362" s="262"/>
      <c r="L362" s="94"/>
      <c r="M362" s="92"/>
      <c r="N362" s="93"/>
      <c r="O362" s="94"/>
      <c r="P362" s="250"/>
      <c r="Q362" s="92"/>
      <c r="R362" s="94"/>
      <c r="S362" s="94"/>
      <c r="T362" s="92"/>
      <c r="U362" s="92"/>
      <c r="V362" s="92"/>
      <c r="W362" s="92"/>
      <c r="X362" s="92"/>
      <c r="Y362" s="92"/>
      <c r="Z362" s="92"/>
      <c r="AA362" s="92"/>
      <c r="AB362" s="92"/>
      <c r="AC362" s="92"/>
      <c r="AD362" s="92"/>
      <c r="AE362" s="92"/>
      <c r="AF362" s="92"/>
      <c r="AG362" s="92"/>
      <c r="AH362" s="92"/>
      <c r="AI362" s="92"/>
      <c r="AJ362" s="92"/>
      <c r="AK362" s="92"/>
      <c r="AL362" s="92"/>
      <c r="AM362" s="92"/>
      <c r="AN362" s="92"/>
      <c r="AO362" s="92"/>
      <c r="AP362" s="92"/>
      <c r="AQ362" s="92"/>
      <c r="AR362" s="92"/>
      <c r="AS362" s="92"/>
      <c r="AT362" s="92"/>
      <c r="AU362" s="92"/>
      <c r="AV362" s="92"/>
      <c r="AW362" s="92"/>
      <c r="AX362" s="92"/>
      <c r="AY362" s="92"/>
      <c r="AZ362" s="92"/>
      <c r="BA362" s="92"/>
      <c r="BB362" s="92"/>
      <c r="BC362" s="92"/>
      <c r="BD362" s="92"/>
      <c r="BE362" s="92"/>
      <c r="BF362" s="92"/>
      <c r="BG362" s="92"/>
      <c r="BH362" s="92"/>
      <c r="BI362" s="92"/>
      <c r="BJ362" s="92"/>
      <c r="BK362" s="92"/>
      <c r="BL362" s="92"/>
      <c r="BM362" s="92"/>
      <c r="BN362" s="92"/>
      <c r="BO362" s="92"/>
      <c r="BP362" s="92"/>
      <c r="BQ362" s="92"/>
      <c r="BR362" s="92"/>
      <c r="BS362" s="92"/>
      <c r="BT362" s="92"/>
      <c r="BU362" s="92"/>
      <c r="BV362" s="92"/>
      <c r="BW362" s="92"/>
      <c r="BX362" s="92"/>
      <c r="BY362" s="92"/>
      <c r="BZ362" s="92"/>
      <c r="CA362" s="92"/>
    </row>
    <row r="363" spans="1:79" s="34" customFormat="1">
      <c r="A363" s="134"/>
      <c r="B363" s="135"/>
      <c r="C363" s="136"/>
      <c r="D363" s="136"/>
      <c r="E363" s="136"/>
      <c r="F363" s="270"/>
      <c r="G363" s="137"/>
      <c r="H363" s="92"/>
      <c r="I363" s="94"/>
      <c r="J363" s="94"/>
      <c r="K363" s="262"/>
      <c r="L363" s="94"/>
      <c r="M363" s="92"/>
      <c r="N363" s="93"/>
      <c r="O363" s="94"/>
      <c r="P363" s="250"/>
      <c r="Q363" s="92"/>
      <c r="R363" s="94"/>
      <c r="S363" s="94"/>
      <c r="T363" s="92"/>
      <c r="U363" s="92"/>
      <c r="V363" s="92"/>
      <c r="W363" s="92"/>
      <c r="X363" s="92"/>
      <c r="Y363" s="92"/>
      <c r="Z363" s="92"/>
      <c r="AA363" s="92"/>
      <c r="AB363" s="92"/>
      <c r="AC363" s="92"/>
      <c r="AD363" s="92"/>
      <c r="AE363" s="92"/>
      <c r="AF363" s="92"/>
      <c r="AG363" s="92"/>
      <c r="AH363" s="92"/>
      <c r="AI363" s="92"/>
      <c r="AJ363" s="92"/>
      <c r="AK363" s="92"/>
      <c r="AL363" s="92"/>
      <c r="AM363" s="92"/>
      <c r="AN363" s="92"/>
      <c r="AO363" s="92"/>
      <c r="AP363" s="92"/>
      <c r="AQ363" s="92"/>
      <c r="AR363" s="92"/>
      <c r="AS363" s="92"/>
      <c r="AT363" s="92"/>
      <c r="AU363" s="92"/>
      <c r="AV363" s="92"/>
      <c r="AW363" s="92"/>
      <c r="AX363" s="92"/>
      <c r="AY363" s="92"/>
      <c r="AZ363" s="92"/>
      <c r="BA363" s="92"/>
      <c r="BB363" s="92"/>
      <c r="BC363" s="92"/>
      <c r="BD363" s="92"/>
      <c r="BE363" s="92"/>
      <c r="BF363" s="92"/>
      <c r="BG363" s="92"/>
      <c r="BH363" s="92"/>
      <c r="BI363" s="92"/>
      <c r="BJ363" s="92"/>
      <c r="BK363" s="92"/>
      <c r="BL363" s="92"/>
      <c r="BM363" s="92"/>
      <c r="BN363" s="92"/>
      <c r="BO363" s="92"/>
      <c r="BP363" s="92"/>
      <c r="BQ363" s="92"/>
      <c r="BR363" s="92"/>
      <c r="BS363" s="92"/>
      <c r="BT363" s="92"/>
      <c r="BU363" s="92"/>
      <c r="BV363" s="92"/>
      <c r="BW363" s="92"/>
      <c r="BX363" s="92"/>
      <c r="BY363" s="92"/>
      <c r="BZ363" s="92"/>
      <c r="CA363" s="92"/>
    </row>
    <row r="364" spans="1:79" s="34" customFormat="1">
      <c r="A364" s="134"/>
      <c r="B364" s="135"/>
      <c r="C364" s="136"/>
      <c r="D364" s="136"/>
      <c r="E364" s="136"/>
      <c r="F364" s="270"/>
      <c r="G364" s="137"/>
      <c r="H364" s="92"/>
      <c r="I364" s="94"/>
      <c r="J364" s="94"/>
      <c r="K364" s="262"/>
      <c r="L364" s="94"/>
      <c r="M364" s="92"/>
      <c r="N364" s="93"/>
      <c r="O364" s="94"/>
      <c r="P364" s="250"/>
      <c r="Q364" s="92"/>
      <c r="R364" s="94"/>
      <c r="S364" s="94"/>
      <c r="T364" s="92"/>
      <c r="U364" s="92"/>
      <c r="V364" s="92"/>
      <c r="W364" s="92"/>
      <c r="X364" s="92"/>
      <c r="Y364" s="92"/>
      <c r="Z364" s="92"/>
      <c r="AA364" s="92"/>
      <c r="AB364" s="92"/>
      <c r="AC364" s="92"/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  <c r="AQ364" s="92"/>
      <c r="AR364" s="92"/>
      <c r="AS364" s="92"/>
      <c r="AT364" s="92"/>
      <c r="AU364" s="92"/>
      <c r="AV364" s="92"/>
      <c r="AW364" s="92"/>
      <c r="AX364" s="92"/>
      <c r="AY364" s="92"/>
      <c r="AZ364" s="92"/>
      <c r="BA364" s="92"/>
      <c r="BB364" s="92"/>
      <c r="BC364" s="92"/>
      <c r="BD364" s="92"/>
      <c r="BE364" s="92"/>
      <c r="BF364" s="92"/>
      <c r="BG364" s="92"/>
      <c r="BH364" s="92"/>
      <c r="BI364" s="92"/>
      <c r="BJ364" s="92"/>
      <c r="BK364" s="92"/>
      <c r="BL364" s="92"/>
      <c r="BM364" s="92"/>
      <c r="BN364" s="92"/>
      <c r="BO364" s="92"/>
      <c r="BP364" s="92"/>
      <c r="BQ364" s="92"/>
      <c r="BR364" s="92"/>
      <c r="BS364" s="92"/>
      <c r="BT364" s="92"/>
      <c r="BU364" s="92"/>
      <c r="BV364" s="92"/>
      <c r="BW364" s="92"/>
      <c r="BX364" s="92"/>
      <c r="BY364" s="92"/>
      <c r="BZ364" s="92"/>
      <c r="CA364" s="92"/>
    </row>
    <row r="365" spans="1:79" s="34" customFormat="1">
      <c r="A365" s="134"/>
      <c r="B365" s="135"/>
      <c r="C365" s="136"/>
      <c r="D365" s="136"/>
      <c r="E365" s="136"/>
      <c r="F365" s="270"/>
      <c r="G365" s="137"/>
      <c r="H365" s="92"/>
      <c r="I365" s="94"/>
      <c r="J365" s="94"/>
      <c r="K365" s="262"/>
      <c r="L365" s="94"/>
      <c r="M365" s="92"/>
      <c r="N365" s="93"/>
      <c r="O365" s="94"/>
      <c r="P365" s="250"/>
      <c r="Q365" s="92"/>
      <c r="R365" s="94"/>
      <c r="S365" s="94"/>
      <c r="T365" s="92"/>
      <c r="U365" s="92"/>
      <c r="V365" s="92"/>
      <c r="W365" s="92"/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92"/>
      <c r="AK365" s="92"/>
      <c r="AL365" s="92"/>
      <c r="AM365" s="92"/>
      <c r="AN365" s="92"/>
      <c r="AO365" s="92"/>
      <c r="AP365" s="92"/>
      <c r="AQ365" s="92"/>
      <c r="AR365" s="92"/>
      <c r="AS365" s="92"/>
      <c r="AT365" s="92"/>
      <c r="AU365" s="92"/>
      <c r="AV365" s="92"/>
      <c r="AW365" s="92"/>
      <c r="AX365" s="92"/>
      <c r="AY365" s="92"/>
      <c r="AZ365" s="92"/>
      <c r="BA365" s="92"/>
      <c r="BB365" s="92"/>
      <c r="BC365" s="92"/>
      <c r="BD365" s="92"/>
      <c r="BE365" s="92"/>
      <c r="BF365" s="92"/>
      <c r="BG365" s="92"/>
      <c r="BH365" s="92"/>
      <c r="BI365" s="92"/>
      <c r="BJ365" s="92"/>
      <c r="BK365" s="92"/>
      <c r="BL365" s="92"/>
      <c r="BM365" s="92"/>
      <c r="BN365" s="92"/>
      <c r="BO365" s="92"/>
      <c r="BP365" s="92"/>
      <c r="BQ365" s="92"/>
      <c r="BR365" s="92"/>
      <c r="BS365" s="92"/>
      <c r="BT365" s="92"/>
      <c r="BU365" s="92"/>
      <c r="BV365" s="92"/>
      <c r="BW365" s="92"/>
      <c r="BX365" s="92"/>
      <c r="BY365" s="92"/>
      <c r="BZ365" s="92"/>
      <c r="CA365" s="92"/>
    </row>
    <row r="366" spans="1:79" s="34" customFormat="1">
      <c r="A366" s="134"/>
      <c r="B366" s="135"/>
      <c r="C366" s="136"/>
      <c r="D366" s="136"/>
      <c r="E366" s="136"/>
      <c r="F366" s="270"/>
      <c r="G366" s="137"/>
      <c r="H366" s="92"/>
      <c r="I366" s="94"/>
      <c r="J366" s="94"/>
      <c r="K366" s="262"/>
      <c r="L366" s="94"/>
      <c r="M366" s="92"/>
      <c r="N366" s="93"/>
      <c r="O366" s="94"/>
      <c r="P366" s="250"/>
      <c r="Q366" s="92"/>
      <c r="R366" s="94"/>
      <c r="S366" s="94"/>
      <c r="T366" s="92"/>
      <c r="U366" s="92"/>
      <c r="V366" s="92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  <c r="AQ366" s="92"/>
      <c r="AR366" s="92"/>
      <c r="AS366" s="92"/>
      <c r="AT366" s="92"/>
      <c r="AU366" s="92"/>
      <c r="AV366" s="92"/>
      <c r="AW366" s="92"/>
      <c r="AX366" s="92"/>
      <c r="AY366" s="92"/>
      <c r="AZ366" s="92"/>
      <c r="BA366" s="92"/>
      <c r="BB366" s="92"/>
      <c r="BC366" s="92"/>
      <c r="BD366" s="92"/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2"/>
      <c r="BY366" s="92"/>
      <c r="BZ366" s="92"/>
      <c r="CA366" s="92"/>
    </row>
    <row r="367" spans="1:79" s="34" customFormat="1">
      <c r="A367" s="134"/>
      <c r="B367" s="135"/>
      <c r="C367" s="136"/>
      <c r="D367" s="136"/>
      <c r="E367" s="136"/>
      <c r="F367" s="270"/>
      <c r="G367" s="137"/>
      <c r="H367" s="92"/>
      <c r="I367" s="94"/>
      <c r="J367" s="94"/>
      <c r="K367" s="262"/>
      <c r="L367" s="94"/>
      <c r="M367" s="92"/>
      <c r="N367" s="93"/>
      <c r="O367" s="94"/>
      <c r="P367" s="250"/>
      <c r="Q367" s="92"/>
      <c r="R367" s="94"/>
      <c r="S367" s="94"/>
      <c r="T367" s="92"/>
      <c r="U367" s="92"/>
      <c r="V367" s="92"/>
      <c r="W367" s="92"/>
      <c r="X367" s="92"/>
      <c r="Y367" s="92"/>
      <c r="Z367" s="92"/>
      <c r="AA367" s="92"/>
      <c r="AB367" s="92"/>
      <c r="AC367" s="92"/>
      <c r="AD367" s="92"/>
      <c r="AE367" s="92"/>
      <c r="AF367" s="92"/>
      <c r="AG367" s="92"/>
      <c r="AH367" s="92"/>
      <c r="AI367" s="92"/>
      <c r="AJ367" s="92"/>
      <c r="AK367" s="92"/>
      <c r="AL367" s="92"/>
      <c r="AM367" s="92"/>
      <c r="AN367" s="92"/>
      <c r="AO367" s="92"/>
      <c r="AP367" s="92"/>
      <c r="AQ367" s="92"/>
      <c r="AR367" s="92"/>
      <c r="AS367" s="92"/>
      <c r="AT367" s="92"/>
      <c r="AU367" s="92"/>
      <c r="AV367" s="92"/>
      <c r="AW367" s="92"/>
      <c r="AX367" s="92"/>
      <c r="AY367" s="92"/>
      <c r="AZ367" s="92"/>
      <c r="BA367" s="92"/>
      <c r="BB367" s="92"/>
      <c r="BC367" s="92"/>
      <c r="BD367" s="92"/>
      <c r="BE367" s="92"/>
      <c r="BF367" s="92"/>
      <c r="BG367" s="92"/>
      <c r="BH367" s="92"/>
      <c r="BI367" s="92"/>
      <c r="BJ367" s="92"/>
      <c r="BK367" s="92"/>
      <c r="BL367" s="92"/>
      <c r="BM367" s="92"/>
      <c r="BN367" s="92"/>
      <c r="BO367" s="92"/>
      <c r="BP367" s="92"/>
      <c r="BQ367" s="92"/>
      <c r="BR367" s="92"/>
      <c r="BS367" s="92"/>
      <c r="BT367" s="92"/>
      <c r="BU367" s="92"/>
      <c r="BV367" s="92"/>
      <c r="BW367" s="92"/>
      <c r="BX367" s="92"/>
      <c r="BY367" s="92"/>
      <c r="BZ367" s="92"/>
      <c r="CA367" s="92"/>
    </row>
    <row r="368" spans="1:79" s="34" customFormat="1">
      <c r="A368" s="134"/>
      <c r="B368" s="135"/>
      <c r="C368" s="136"/>
      <c r="D368" s="136"/>
      <c r="E368" s="136"/>
      <c r="F368" s="270"/>
      <c r="G368" s="137"/>
      <c r="H368" s="92"/>
      <c r="I368" s="94"/>
      <c r="J368" s="94"/>
      <c r="K368" s="262"/>
      <c r="L368" s="94"/>
      <c r="M368" s="92"/>
      <c r="N368" s="93"/>
      <c r="O368" s="94"/>
      <c r="P368" s="250"/>
      <c r="Q368" s="92"/>
      <c r="R368" s="94"/>
      <c r="S368" s="94"/>
      <c r="T368" s="92"/>
      <c r="U368" s="92"/>
      <c r="V368" s="92"/>
      <c r="W368" s="92"/>
      <c r="X368" s="92"/>
      <c r="Y368" s="92"/>
      <c r="Z368" s="92"/>
      <c r="AA368" s="92"/>
      <c r="AB368" s="92"/>
      <c r="AC368" s="92"/>
      <c r="AD368" s="92"/>
      <c r="AE368" s="92"/>
      <c r="AF368" s="92"/>
      <c r="AG368" s="92"/>
      <c r="AH368" s="92"/>
      <c r="AI368" s="92"/>
      <c r="AJ368" s="92"/>
      <c r="AK368" s="92"/>
      <c r="AL368" s="92"/>
      <c r="AM368" s="92"/>
      <c r="AN368" s="92"/>
      <c r="AO368" s="92"/>
      <c r="AP368" s="92"/>
      <c r="AQ368" s="92"/>
      <c r="AR368" s="92"/>
      <c r="AS368" s="92"/>
      <c r="AT368" s="92"/>
      <c r="AU368" s="92"/>
      <c r="AV368" s="92"/>
      <c r="AW368" s="92"/>
      <c r="AX368" s="92"/>
      <c r="AY368" s="92"/>
      <c r="AZ368" s="92"/>
      <c r="BA368" s="92"/>
      <c r="BB368" s="92"/>
      <c r="BC368" s="92"/>
      <c r="BD368" s="92"/>
      <c r="BE368" s="92"/>
      <c r="BF368" s="92"/>
      <c r="BG368" s="92"/>
      <c r="BH368" s="92"/>
      <c r="BI368" s="92"/>
      <c r="BJ368" s="92"/>
      <c r="BK368" s="92"/>
      <c r="BL368" s="92"/>
      <c r="BM368" s="92"/>
      <c r="BN368" s="92"/>
      <c r="BO368" s="92"/>
      <c r="BP368" s="92"/>
      <c r="BQ368" s="92"/>
      <c r="BR368" s="92"/>
      <c r="BS368" s="92"/>
      <c r="BT368" s="92"/>
      <c r="BU368" s="92"/>
      <c r="BV368" s="92"/>
      <c r="BW368" s="92"/>
      <c r="BX368" s="92"/>
      <c r="BY368" s="92"/>
      <c r="BZ368" s="92"/>
      <c r="CA368" s="92"/>
    </row>
    <row r="369" spans="1:79" s="34" customFormat="1">
      <c r="A369" s="134"/>
      <c r="B369" s="135"/>
      <c r="C369" s="136"/>
      <c r="D369" s="136"/>
      <c r="E369" s="136"/>
      <c r="F369" s="270"/>
      <c r="G369" s="137"/>
      <c r="H369" s="92"/>
      <c r="I369" s="94"/>
      <c r="J369" s="94"/>
      <c r="K369" s="262"/>
      <c r="L369" s="94"/>
      <c r="M369" s="92"/>
      <c r="N369" s="93"/>
      <c r="O369" s="94"/>
      <c r="P369" s="250"/>
      <c r="Q369" s="92"/>
      <c r="R369" s="94"/>
      <c r="S369" s="94"/>
      <c r="T369" s="92"/>
      <c r="U369" s="92"/>
      <c r="V369" s="92"/>
      <c r="W369" s="92"/>
      <c r="X369" s="92"/>
      <c r="Y369" s="92"/>
      <c r="Z369" s="92"/>
      <c r="AA369" s="92"/>
      <c r="AB369" s="92"/>
      <c r="AC369" s="92"/>
      <c r="AD369" s="92"/>
      <c r="AE369" s="92"/>
      <c r="AF369" s="92"/>
      <c r="AG369" s="92"/>
      <c r="AH369" s="92"/>
      <c r="AI369" s="92"/>
      <c r="AJ369" s="92"/>
      <c r="AK369" s="92"/>
      <c r="AL369" s="92"/>
      <c r="AM369" s="92"/>
      <c r="AN369" s="92"/>
      <c r="AO369" s="92"/>
      <c r="AP369" s="92"/>
      <c r="AQ369" s="92"/>
      <c r="AR369" s="92"/>
      <c r="AS369" s="92"/>
      <c r="AT369" s="92"/>
      <c r="AU369" s="92"/>
      <c r="AV369" s="92"/>
      <c r="AW369" s="92"/>
      <c r="AX369" s="92"/>
      <c r="AY369" s="92"/>
      <c r="AZ369" s="92"/>
      <c r="BA369" s="92"/>
      <c r="BB369" s="92"/>
      <c r="BC369" s="92"/>
      <c r="BD369" s="92"/>
      <c r="BE369" s="92"/>
      <c r="BF369" s="92"/>
      <c r="BG369" s="92"/>
      <c r="BH369" s="92"/>
      <c r="BI369" s="92"/>
      <c r="BJ369" s="92"/>
      <c r="BK369" s="92"/>
      <c r="BL369" s="92"/>
      <c r="BM369" s="92"/>
      <c r="BN369" s="92"/>
      <c r="BO369" s="92"/>
      <c r="BP369" s="92"/>
      <c r="BQ369" s="92"/>
      <c r="BR369" s="92"/>
      <c r="BS369" s="92"/>
      <c r="BT369" s="92"/>
      <c r="BU369" s="92"/>
      <c r="BV369" s="92"/>
      <c r="BW369" s="92"/>
      <c r="BX369" s="92"/>
      <c r="BY369" s="92"/>
      <c r="BZ369" s="92"/>
      <c r="CA369" s="92"/>
    </row>
    <row r="370" spans="1:79" s="34" customFormat="1">
      <c r="A370" s="134"/>
      <c r="B370" s="135"/>
      <c r="C370" s="136"/>
      <c r="D370" s="136"/>
      <c r="E370" s="136"/>
      <c r="F370" s="270"/>
      <c r="G370" s="137"/>
      <c r="H370" s="92"/>
      <c r="I370" s="94"/>
      <c r="J370" s="94"/>
      <c r="K370" s="262"/>
      <c r="L370" s="94"/>
      <c r="M370" s="92"/>
      <c r="N370" s="93"/>
      <c r="O370" s="94"/>
      <c r="P370" s="250"/>
      <c r="Q370" s="92"/>
      <c r="R370" s="94"/>
      <c r="S370" s="94"/>
      <c r="T370" s="92"/>
      <c r="U370" s="92"/>
      <c r="V370" s="92"/>
      <c r="W370" s="92"/>
      <c r="X370" s="92"/>
      <c r="Y370" s="92"/>
      <c r="Z370" s="92"/>
      <c r="AA370" s="92"/>
      <c r="AB370" s="92"/>
      <c r="AC370" s="92"/>
      <c r="AD370" s="92"/>
      <c r="AE370" s="92"/>
      <c r="AF370" s="92"/>
      <c r="AG370" s="92"/>
      <c r="AH370" s="92"/>
      <c r="AI370" s="92"/>
      <c r="AJ370" s="92"/>
      <c r="AK370" s="92"/>
      <c r="AL370" s="92"/>
      <c r="AM370" s="92"/>
      <c r="AN370" s="92"/>
      <c r="AO370" s="92"/>
      <c r="AP370" s="92"/>
      <c r="AQ370" s="92"/>
      <c r="AR370" s="92"/>
      <c r="AS370" s="92"/>
      <c r="AT370" s="92"/>
      <c r="AU370" s="92"/>
      <c r="AV370" s="92"/>
      <c r="AW370" s="92"/>
      <c r="AX370" s="92"/>
      <c r="AY370" s="92"/>
      <c r="AZ370" s="92"/>
      <c r="BA370" s="92"/>
      <c r="BB370" s="92"/>
      <c r="BC370" s="92"/>
      <c r="BD370" s="92"/>
      <c r="BE370" s="92"/>
      <c r="BF370" s="92"/>
      <c r="BG370" s="92"/>
      <c r="BH370" s="92"/>
      <c r="BI370" s="92"/>
      <c r="BJ370" s="92"/>
      <c r="BK370" s="92"/>
      <c r="BL370" s="92"/>
      <c r="BM370" s="92"/>
      <c r="BN370" s="92"/>
      <c r="BO370" s="92"/>
      <c r="BP370" s="92"/>
      <c r="BQ370" s="92"/>
      <c r="BR370" s="92"/>
      <c r="BS370" s="92"/>
      <c r="BT370" s="92"/>
      <c r="BU370" s="92"/>
      <c r="BV370" s="92"/>
      <c r="BW370" s="92"/>
      <c r="BX370" s="92"/>
      <c r="BY370" s="92"/>
      <c r="BZ370" s="92"/>
      <c r="CA370" s="92"/>
    </row>
    <row r="371" spans="1:79" s="34" customFormat="1">
      <c r="A371" s="134"/>
      <c r="B371" s="135"/>
      <c r="C371" s="136"/>
      <c r="D371" s="136"/>
      <c r="E371" s="136"/>
      <c r="F371" s="270"/>
      <c r="G371" s="137"/>
      <c r="H371" s="92"/>
      <c r="I371" s="94"/>
      <c r="J371" s="94"/>
      <c r="K371" s="262"/>
      <c r="L371" s="94"/>
      <c r="M371" s="92"/>
      <c r="N371" s="93"/>
      <c r="O371" s="94"/>
      <c r="P371" s="250"/>
      <c r="Q371" s="92"/>
      <c r="R371" s="94"/>
      <c r="S371" s="94"/>
      <c r="T371" s="92"/>
      <c r="U371" s="92"/>
      <c r="V371" s="92"/>
      <c r="W371" s="92"/>
      <c r="X371" s="92"/>
      <c r="Y371" s="92"/>
      <c r="Z371" s="92"/>
      <c r="AA371" s="92"/>
      <c r="AB371" s="92"/>
      <c r="AC371" s="92"/>
      <c r="AD371" s="92"/>
      <c r="AE371" s="92"/>
      <c r="AF371" s="92"/>
      <c r="AG371" s="92"/>
      <c r="AH371" s="92"/>
      <c r="AI371" s="92"/>
      <c r="AJ371" s="92"/>
      <c r="AK371" s="92"/>
      <c r="AL371" s="92"/>
      <c r="AM371" s="92"/>
      <c r="AN371" s="92"/>
      <c r="AO371" s="92"/>
      <c r="AP371" s="92"/>
      <c r="AQ371" s="92"/>
      <c r="AR371" s="92"/>
      <c r="AS371" s="92"/>
      <c r="AT371" s="92"/>
      <c r="AU371" s="92"/>
      <c r="AV371" s="92"/>
      <c r="AW371" s="92"/>
      <c r="AX371" s="92"/>
      <c r="AY371" s="92"/>
      <c r="AZ371" s="92"/>
      <c r="BA371" s="92"/>
      <c r="BB371" s="92"/>
      <c r="BC371" s="92"/>
      <c r="BD371" s="92"/>
      <c r="BE371" s="92"/>
      <c r="BF371" s="92"/>
      <c r="BG371" s="92"/>
      <c r="BH371" s="92"/>
      <c r="BI371" s="92"/>
      <c r="BJ371" s="92"/>
      <c r="BK371" s="92"/>
      <c r="BL371" s="92"/>
      <c r="BM371" s="92"/>
      <c r="BN371" s="92"/>
      <c r="BO371" s="92"/>
      <c r="BP371" s="92"/>
      <c r="BQ371" s="92"/>
      <c r="BR371" s="92"/>
      <c r="BS371" s="92"/>
      <c r="BT371" s="92"/>
      <c r="BU371" s="92"/>
      <c r="BV371" s="92"/>
      <c r="BW371" s="92"/>
      <c r="BX371" s="92"/>
      <c r="BY371" s="92"/>
      <c r="BZ371" s="92"/>
      <c r="CA371" s="92"/>
    </row>
    <row r="372" spans="1:79" s="34" customFormat="1">
      <c r="A372" s="134"/>
      <c r="B372" s="135"/>
      <c r="C372" s="136"/>
      <c r="D372" s="136"/>
      <c r="E372" s="136"/>
      <c r="F372" s="270"/>
      <c r="G372" s="137"/>
      <c r="H372" s="92"/>
      <c r="I372" s="94"/>
      <c r="J372" s="94"/>
      <c r="K372" s="262"/>
      <c r="L372" s="94"/>
      <c r="M372" s="92"/>
      <c r="N372" s="93"/>
      <c r="O372" s="94"/>
      <c r="P372" s="250"/>
      <c r="Q372" s="92"/>
      <c r="R372" s="94"/>
      <c r="S372" s="94"/>
      <c r="T372" s="92"/>
      <c r="U372" s="92"/>
      <c r="V372" s="92"/>
      <c r="W372" s="92"/>
      <c r="X372" s="92"/>
      <c r="Y372" s="92"/>
      <c r="Z372" s="92"/>
      <c r="AA372" s="92"/>
      <c r="AB372" s="92"/>
      <c r="AC372" s="92"/>
      <c r="AD372" s="92"/>
      <c r="AE372" s="92"/>
      <c r="AF372" s="92"/>
      <c r="AG372" s="92"/>
      <c r="AH372" s="92"/>
      <c r="AI372" s="92"/>
      <c r="AJ372" s="92"/>
      <c r="AK372" s="92"/>
      <c r="AL372" s="92"/>
      <c r="AM372" s="92"/>
      <c r="AN372" s="92"/>
      <c r="AO372" s="92"/>
      <c r="AP372" s="92"/>
      <c r="AQ372" s="92"/>
      <c r="AR372" s="92"/>
      <c r="AS372" s="92"/>
      <c r="AT372" s="92"/>
      <c r="AU372" s="92"/>
      <c r="AV372" s="92"/>
      <c r="AW372" s="92"/>
      <c r="AX372" s="92"/>
      <c r="AY372" s="92"/>
      <c r="AZ372" s="92"/>
      <c r="BA372" s="92"/>
      <c r="BB372" s="92"/>
      <c r="BC372" s="92"/>
      <c r="BD372" s="92"/>
      <c r="BE372" s="92"/>
      <c r="BF372" s="92"/>
      <c r="BG372" s="92"/>
      <c r="BH372" s="92"/>
      <c r="BI372" s="92"/>
      <c r="BJ372" s="92"/>
      <c r="BK372" s="92"/>
      <c r="BL372" s="92"/>
      <c r="BM372" s="92"/>
      <c r="BN372" s="92"/>
      <c r="BO372" s="92"/>
      <c r="BP372" s="92"/>
      <c r="BQ372" s="92"/>
      <c r="BR372" s="92"/>
      <c r="BS372" s="92"/>
      <c r="BT372" s="92"/>
      <c r="BU372" s="92"/>
      <c r="BV372" s="92"/>
      <c r="BW372" s="92"/>
      <c r="BX372" s="92"/>
      <c r="BY372" s="92"/>
      <c r="BZ372" s="92"/>
      <c r="CA372" s="92"/>
    </row>
    <row r="373" spans="1:79" s="34" customFormat="1">
      <c r="A373" s="134"/>
      <c r="B373" s="135"/>
      <c r="C373" s="136"/>
      <c r="D373" s="136"/>
      <c r="E373" s="136"/>
      <c r="F373" s="270"/>
      <c r="G373" s="137"/>
      <c r="H373" s="92"/>
      <c r="I373" s="94"/>
      <c r="J373" s="94"/>
      <c r="K373" s="262"/>
      <c r="L373" s="94"/>
      <c r="M373" s="92"/>
      <c r="N373" s="93"/>
      <c r="O373" s="94"/>
      <c r="P373" s="250"/>
      <c r="Q373" s="92"/>
      <c r="R373" s="94"/>
      <c r="S373" s="94"/>
      <c r="T373" s="92"/>
      <c r="U373" s="92"/>
      <c r="V373" s="92"/>
      <c r="W373" s="92"/>
      <c r="X373" s="92"/>
      <c r="Y373" s="92"/>
      <c r="Z373" s="92"/>
      <c r="AA373" s="92"/>
      <c r="AB373" s="92"/>
      <c r="AC373" s="92"/>
      <c r="AD373" s="92"/>
      <c r="AE373" s="92"/>
      <c r="AF373" s="92"/>
      <c r="AG373" s="92"/>
      <c r="AH373" s="92"/>
      <c r="AI373" s="92"/>
      <c r="AJ373" s="92"/>
      <c r="AK373" s="92"/>
      <c r="AL373" s="92"/>
      <c r="AM373" s="92"/>
      <c r="AN373" s="92"/>
      <c r="AO373" s="92"/>
      <c r="AP373" s="92"/>
      <c r="AQ373" s="92"/>
      <c r="AR373" s="92"/>
      <c r="AS373" s="92"/>
      <c r="AT373" s="92"/>
      <c r="AU373" s="92"/>
      <c r="AV373" s="92"/>
      <c r="AW373" s="92"/>
      <c r="AX373" s="92"/>
      <c r="AY373" s="92"/>
      <c r="AZ373" s="92"/>
      <c r="BA373" s="92"/>
      <c r="BB373" s="92"/>
      <c r="BC373" s="92"/>
      <c r="BD373" s="92"/>
      <c r="BE373" s="92"/>
      <c r="BF373" s="92"/>
      <c r="BG373" s="92"/>
      <c r="BH373" s="92"/>
      <c r="BI373" s="92"/>
      <c r="BJ373" s="92"/>
      <c r="BK373" s="92"/>
      <c r="BL373" s="92"/>
      <c r="BM373" s="92"/>
      <c r="BN373" s="92"/>
      <c r="BO373" s="92"/>
      <c r="BP373" s="92"/>
      <c r="BQ373" s="92"/>
      <c r="BR373" s="92"/>
      <c r="BS373" s="92"/>
      <c r="BT373" s="92"/>
      <c r="BU373" s="92"/>
      <c r="BV373" s="92"/>
      <c r="BW373" s="92"/>
      <c r="BX373" s="92"/>
      <c r="BY373" s="92"/>
      <c r="BZ373" s="92"/>
      <c r="CA373" s="92"/>
    </row>
    <row r="374" spans="1:79" s="34" customFormat="1">
      <c r="A374" s="134"/>
      <c r="B374" s="135"/>
      <c r="C374" s="136"/>
      <c r="D374" s="136"/>
      <c r="E374" s="136"/>
      <c r="F374" s="270"/>
      <c r="G374" s="137"/>
      <c r="H374" s="92"/>
      <c r="I374" s="94"/>
      <c r="J374" s="94"/>
      <c r="K374" s="262"/>
      <c r="L374" s="94"/>
      <c r="M374" s="92"/>
      <c r="N374" s="93"/>
      <c r="O374" s="94"/>
      <c r="P374" s="250"/>
      <c r="Q374" s="92"/>
      <c r="R374" s="94"/>
      <c r="S374" s="94"/>
      <c r="T374" s="92"/>
      <c r="U374" s="92"/>
      <c r="V374" s="92"/>
      <c r="W374" s="92"/>
      <c r="X374" s="92"/>
      <c r="Y374" s="92"/>
      <c r="Z374" s="92"/>
      <c r="AA374" s="92"/>
      <c r="AB374" s="92"/>
      <c r="AC374" s="92"/>
      <c r="AD374" s="92"/>
      <c r="AE374" s="92"/>
      <c r="AF374" s="92"/>
      <c r="AG374" s="92"/>
      <c r="AH374" s="92"/>
      <c r="AI374" s="92"/>
      <c r="AJ374" s="92"/>
      <c r="AK374" s="92"/>
      <c r="AL374" s="92"/>
      <c r="AM374" s="92"/>
      <c r="AN374" s="92"/>
      <c r="AO374" s="92"/>
      <c r="AP374" s="92"/>
      <c r="AQ374" s="92"/>
      <c r="AR374" s="92"/>
      <c r="AS374" s="92"/>
      <c r="AT374" s="92"/>
      <c r="AU374" s="92"/>
      <c r="AV374" s="92"/>
      <c r="AW374" s="92"/>
      <c r="AX374" s="92"/>
      <c r="AY374" s="92"/>
      <c r="AZ374" s="92"/>
      <c r="BA374" s="92"/>
      <c r="BB374" s="92"/>
      <c r="BC374" s="92"/>
      <c r="BD374" s="92"/>
      <c r="BE374" s="92"/>
      <c r="BF374" s="92"/>
      <c r="BG374" s="92"/>
      <c r="BH374" s="92"/>
      <c r="BI374" s="92"/>
      <c r="BJ374" s="92"/>
      <c r="BK374" s="92"/>
      <c r="BL374" s="92"/>
      <c r="BM374" s="92"/>
      <c r="BN374" s="92"/>
      <c r="BO374" s="92"/>
      <c r="BP374" s="92"/>
      <c r="BQ374" s="92"/>
      <c r="BR374" s="92"/>
      <c r="BS374" s="92"/>
      <c r="BT374" s="92"/>
      <c r="BU374" s="92"/>
      <c r="BV374" s="92"/>
      <c r="BW374" s="92"/>
      <c r="BX374" s="92"/>
      <c r="BY374" s="92"/>
      <c r="BZ374" s="92"/>
      <c r="CA374" s="92"/>
    </row>
    <row r="375" spans="1:79" s="34" customFormat="1">
      <c r="A375" s="134"/>
      <c r="B375" s="135"/>
      <c r="C375" s="136"/>
      <c r="D375" s="136"/>
      <c r="E375" s="136"/>
      <c r="F375" s="270"/>
      <c r="G375" s="137"/>
      <c r="H375" s="92"/>
      <c r="I375" s="94"/>
      <c r="J375" s="94"/>
      <c r="K375" s="262"/>
      <c r="L375" s="94"/>
      <c r="M375" s="92"/>
      <c r="N375" s="93"/>
      <c r="O375" s="94"/>
      <c r="P375" s="250"/>
      <c r="Q375" s="92"/>
      <c r="R375" s="94"/>
      <c r="S375" s="94"/>
      <c r="T375" s="92"/>
      <c r="U375" s="92"/>
      <c r="V375" s="92"/>
      <c r="W375" s="92"/>
      <c r="X375" s="92"/>
      <c r="Y375" s="92"/>
      <c r="Z375" s="92"/>
      <c r="AA375" s="92"/>
      <c r="AB375" s="92"/>
      <c r="AC375" s="92"/>
      <c r="AD375" s="92"/>
      <c r="AE375" s="92"/>
      <c r="AF375" s="92"/>
      <c r="AG375" s="92"/>
      <c r="AH375" s="92"/>
      <c r="AI375" s="92"/>
      <c r="AJ375" s="92"/>
      <c r="AK375" s="92"/>
      <c r="AL375" s="92"/>
      <c r="AM375" s="92"/>
      <c r="AN375" s="92"/>
      <c r="AO375" s="92"/>
      <c r="AP375" s="92"/>
      <c r="AQ375" s="92"/>
      <c r="AR375" s="92"/>
      <c r="AS375" s="92"/>
      <c r="AT375" s="92"/>
      <c r="AU375" s="92"/>
      <c r="AV375" s="92"/>
      <c r="AW375" s="92"/>
      <c r="AX375" s="92"/>
      <c r="AY375" s="92"/>
      <c r="AZ375" s="92"/>
      <c r="BA375" s="92"/>
      <c r="BB375" s="92"/>
      <c r="BC375" s="92"/>
      <c r="BD375" s="92"/>
      <c r="BE375" s="92"/>
      <c r="BF375" s="92"/>
      <c r="BG375" s="92"/>
      <c r="BH375" s="92"/>
      <c r="BI375" s="92"/>
      <c r="BJ375" s="92"/>
      <c r="BK375" s="92"/>
      <c r="BL375" s="92"/>
      <c r="BM375" s="92"/>
      <c r="BN375" s="92"/>
      <c r="BO375" s="92"/>
      <c r="BP375" s="92"/>
      <c r="BQ375" s="92"/>
      <c r="BR375" s="92"/>
      <c r="BS375" s="92"/>
      <c r="BT375" s="92"/>
      <c r="BU375" s="92"/>
      <c r="BV375" s="92"/>
      <c r="BW375" s="92"/>
      <c r="BX375" s="92"/>
      <c r="BY375" s="92"/>
      <c r="BZ375" s="92"/>
      <c r="CA375" s="92"/>
    </row>
    <row r="376" spans="1:79" s="34" customFormat="1">
      <c r="A376" s="134"/>
      <c r="B376" s="135"/>
      <c r="C376" s="136"/>
      <c r="D376" s="136"/>
      <c r="E376" s="136"/>
      <c r="F376" s="270"/>
      <c r="G376" s="137"/>
      <c r="H376" s="92"/>
      <c r="I376" s="94"/>
      <c r="J376" s="94"/>
      <c r="K376" s="262"/>
      <c r="L376" s="94"/>
      <c r="M376" s="92"/>
      <c r="N376" s="93"/>
      <c r="O376" s="94"/>
      <c r="P376" s="250"/>
      <c r="Q376" s="92"/>
      <c r="R376" s="94"/>
      <c r="S376" s="94"/>
      <c r="T376" s="92"/>
      <c r="U376" s="92"/>
      <c r="V376" s="92"/>
      <c r="W376" s="92"/>
      <c r="X376" s="92"/>
      <c r="Y376" s="92"/>
      <c r="Z376" s="92"/>
      <c r="AA376" s="92"/>
      <c r="AB376" s="92"/>
      <c r="AC376" s="92"/>
      <c r="AD376" s="92"/>
      <c r="AE376" s="92"/>
      <c r="AF376" s="92"/>
      <c r="AG376" s="92"/>
      <c r="AH376" s="92"/>
      <c r="AI376" s="92"/>
      <c r="AJ376" s="92"/>
      <c r="AK376" s="92"/>
      <c r="AL376" s="92"/>
      <c r="AM376" s="92"/>
      <c r="AN376" s="92"/>
      <c r="AO376" s="92"/>
      <c r="AP376" s="92"/>
      <c r="AQ376" s="92"/>
      <c r="AR376" s="92"/>
      <c r="AS376" s="92"/>
      <c r="AT376" s="92"/>
      <c r="AU376" s="92"/>
      <c r="AV376" s="92"/>
      <c r="AW376" s="92"/>
      <c r="AX376" s="92"/>
      <c r="AY376" s="92"/>
      <c r="AZ376" s="92"/>
      <c r="BA376" s="92"/>
      <c r="BB376" s="92"/>
      <c r="BC376" s="92"/>
      <c r="BD376" s="92"/>
      <c r="BE376" s="92"/>
      <c r="BF376" s="92"/>
      <c r="BG376" s="92"/>
      <c r="BH376" s="92"/>
      <c r="BI376" s="92"/>
      <c r="BJ376" s="92"/>
      <c r="BK376" s="92"/>
      <c r="BL376" s="92"/>
      <c r="BM376" s="92"/>
      <c r="BN376" s="92"/>
      <c r="BO376" s="92"/>
      <c r="BP376" s="92"/>
      <c r="BQ376" s="92"/>
      <c r="BR376" s="92"/>
      <c r="BS376" s="92"/>
      <c r="BT376" s="92"/>
      <c r="BU376" s="92"/>
      <c r="BV376" s="92"/>
      <c r="BW376" s="92"/>
      <c r="BX376" s="92"/>
      <c r="BY376" s="92"/>
      <c r="BZ376" s="92"/>
      <c r="CA376" s="92"/>
    </row>
    <row r="377" spans="1:79" s="34" customFormat="1">
      <c r="A377" s="134"/>
      <c r="B377" s="135"/>
      <c r="C377" s="136"/>
      <c r="D377" s="136"/>
      <c r="E377" s="136"/>
      <c r="F377" s="270"/>
      <c r="G377" s="137"/>
      <c r="H377" s="92"/>
      <c r="I377" s="94"/>
      <c r="J377" s="94"/>
      <c r="K377" s="262"/>
      <c r="L377" s="94"/>
      <c r="M377" s="92"/>
      <c r="N377" s="93"/>
      <c r="O377" s="94"/>
      <c r="P377" s="250"/>
      <c r="Q377" s="92"/>
      <c r="R377" s="94"/>
      <c r="S377" s="94"/>
      <c r="T377" s="92"/>
      <c r="U377" s="92"/>
      <c r="V377" s="92"/>
      <c r="W377" s="92"/>
      <c r="X377" s="92"/>
      <c r="Y377" s="92"/>
      <c r="Z377" s="92"/>
      <c r="AA377" s="92"/>
      <c r="AB377" s="92"/>
      <c r="AC377" s="92"/>
      <c r="AD377" s="92"/>
      <c r="AE377" s="92"/>
      <c r="AF377" s="92"/>
      <c r="AG377" s="92"/>
      <c r="AH377" s="92"/>
      <c r="AI377" s="92"/>
      <c r="AJ377" s="92"/>
      <c r="AK377" s="92"/>
      <c r="AL377" s="92"/>
      <c r="AM377" s="92"/>
      <c r="AN377" s="92"/>
      <c r="AO377" s="92"/>
      <c r="AP377" s="92"/>
      <c r="AQ377" s="92"/>
      <c r="AR377" s="92"/>
      <c r="AS377" s="92"/>
      <c r="AT377" s="92"/>
      <c r="AU377" s="92"/>
      <c r="AV377" s="92"/>
      <c r="AW377" s="92"/>
      <c r="AX377" s="92"/>
      <c r="AY377" s="92"/>
      <c r="AZ377" s="92"/>
      <c r="BA377" s="92"/>
      <c r="BB377" s="92"/>
      <c r="BC377" s="92"/>
      <c r="BD377" s="92"/>
      <c r="BE377" s="92"/>
      <c r="BF377" s="92"/>
      <c r="BG377" s="92"/>
      <c r="BH377" s="92"/>
      <c r="BI377" s="92"/>
      <c r="BJ377" s="92"/>
      <c r="BK377" s="92"/>
      <c r="BL377" s="92"/>
      <c r="BM377" s="92"/>
      <c r="BN377" s="92"/>
      <c r="BO377" s="92"/>
      <c r="BP377" s="92"/>
      <c r="BQ377" s="92"/>
      <c r="BR377" s="92"/>
      <c r="BS377" s="92"/>
      <c r="BT377" s="92"/>
      <c r="BU377" s="92"/>
      <c r="BV377" s="92"/>
      <c r="BW377" s="92"/>
      <c r="BX377" s="92"/>
      <c r="BY377" s="92"/>
      <c r="BZ377" s="92"/>
      <c r="CA377" s="92"/>
    </row>
    <row r="378" spans="1:79" s="34" customFormat="1">
      <c r="A378" s="134"/>
      <c r="B378" s="135"/>
      <c r="C378" s="136"/>
      <c r="D378" s="136"/>
      <c r="E378" s="136"/>
      <c r="F378" s="270"/>
      <c r="G378" s="137"/>
      <c r="H378" s="92"/>
      <c r="I378" s="94"/>
      <c r="J378" s="94"/>
      <c r="K378" s="262"/>
      <c r="L378" s="94"/>
      <c r="M378" s="92"/>
      <c r="N378" s="93"/>
      <c r="O378" s="94"/>
      <c r="P378" s="250"/>
      <c r="Q378" s="92"/>
      <c r="R378" s="94"/>
      <c r="S378" s="94"/>
      <c r="T378" s="92"/>
      <c r="U378" s="92"/>
      <c r="V378" s="92"/>
      <c r="W378" s="92"/>
      <c r="X378" s="92"/>
      <c r="Y378" s="92"/>
      <c r="Z378" s="92"/>
      <c r="AA378" s="92"/>
      <c r="AB378" s="92"/>
      <c r="AC378" s="92"/>
      <c r="AD378" s="92"/>
      <c r="AE378" s="92"/>
      <c r="AF378" s="92"/>
      <c r="AG378" s="92"/>
      <c r="AH378" s="92"/>
      <c r="AI378" s="92"/>
      <c r="AJ378" s="92"/>
      <c r="AK378" s="92"/>
      <c r="AL378" s="92"/>
      <c r="AM378" s="92"/>
      <c r="AN378" s="92"/>
      <c r="AO378" s="92"/>
      <c r="AP378" s="92"/>
      <c r="AQ378" s="92"/>
      <c r="AR378" s="92"/>
      <c r="AS378" s="92"/>
      <c r="AT378" s="92"/>
      <c r="AU378" s="92"/>
      <c r="AV378" s="92"/>
      <c r="AW378" s="92"/>
      <c r="AX378" s="92"/>
      <c r="AY378" s="92"/>
      <c r="AZ378" s="92"/>
      <c r="BA378" s="92"/>
      <c r="BB378" s="92"/>
      <c r="BC378" s="92"/>
      <c r="BD378" s="92"/>
      <c r="BE378" s="92"/>
      <c r="BF378" s="92"/>
      <c r="BG378" s="92"/>
      <c r="BH378" s="92"/>
      <c r="BI378" s="92"/>
      <c r="BJ378" s="92"/>
      <c r="BK378" s="92"/>
      <c r="BL378" s="92"/>
      <c r="BM378" s="92"/>
      <c r="BN378" s="92"/>
      <c r="BO378" s="92"/>
      <c r="BP378" s="92"/>
      <c r="BQ378" s="92"/>
      <c r="BR378" s="92"/>
      <c r="BS378" s="92"/>
      <c r="BT378" s="92"/>
      <c r="BU378" s="92"/>
      <c r="BV378" s="92"/>
      <c r="BW378" s="92"/>
      <c r="BX378" s="92"/>
      <c r="BY378" s="92"/>
      <c r="BZ378" s="92"/>
      <c r="CA378" s="92"/>
    </row>
    <row r="379" spans="1:79" s="34" customFormat="1">
      <c r="A379" s="134"/>
      <c r="B379" s="135"/>
      <c r="C379" s="136"/>
      <c r="D379" s="136"/>
      <c r="E379" s="136"/>
      <c r="F379" s="270"/>
      <c r="G379" s="137"/>
      <c r="H379" s="92"/>
      <c r="I379" s="94"/>
      <c r="J379" s="94"/>
      <c r="K379" s="262"/>
      <c r="L379" s="94"/>
      <c r="M379" s="92"/>
      <c r="N379" s="93"/>
      <c r="O379" s="94"/>
      <c r="P379" s="250"/>
      <c r="Q379" s="92"/>
      <c r="R379" s="94"/>
      <c r="S379" s="94"/>
      <c r="T379" s="92"/>
      <c r="U379" s="92"/>
      <c r="V379" s="92"/>
      <c r="W379" s="92"/>
      <c r="X379" s="92"/>
      <c r="Y379" s="92"/>
      <c r="Z379" s="92"/>
      <c r="AA379" s="92"/>
      <c r="AB379" s="92"/>
      <c r="AC379" s="92"/>
      <c r="AD379" s="92"/>
      <c r="AE379" s="92"/>
      <c r="AF379" s="92"/>
      <c r="AG379" s="92"/>
      <c r="AH379" s="92"/>
      <c r="AI379" s="92"/>
      <c r="AJ379" s="92"/>
      <c r="AK379" s="92"/>
      <c r="AL379" s="92"/>
      <c r="AM379" s="92"/>
      <c r="AN379" s="92"/>
      <c r="AO379" s="92"/>
      <c r="AP379" s="92"/>
      <c r="AQ379" s="92"/>
      <c r="AR379" s="92"/>
      <c r="AS379" s="92"/>
      <c r="AT379" s="92"/>
      <c r="AU379" s="92"/>
      <c r="AV379" s="92"/>
      <c r="AW379" s="92"/>
      <c r="AX379" s="92"/>
      <c r="AY379" s="92"/>
      <c r="AZ379" s="92"/>
      <c r="BA379" s="92"/>
      <c r="BB379" s="92"/>
      <c r="BC379" s="92"/>
      <c r="BD379" s="92"/>
      <c r="BE379" s="92"/>
      <c r="BF379" s="92"/>
      <c r="BG379" s="92"/>
      <c r="BH379" s="92"/>
      <c r="BI379" s="92"/>
      <c r="BJ379" s="92"/>
      <c r="BK379" s="92"/>
      <c r="BL379" s="92"/>
      <c r="BM379" s="92"/>
      <c r="BN379" s="92"/>
      <c r="BO379" s="92"/>
      <c r="BP379" s="92"/>
      <c r="BQ379" s="92"/>
      <c r="BR379" s="92"/>
      <c r="BS379" s="92"/>
      <c r="BT379" s="92"/>
      <c r="BU379" s="92"/>
      <c r="BV379" s="92"/>
      <c r="BW379" s="92"/>
      <c r="BX379" s="92"/>
      <c r="BY379" s="92"/>
      <c r="BZ379" s="92"/>
      <c r="CA379" s="92"/>
    </row>
    <row r="380" spans="1:79" s="34" customFormat="1">
      <c r="A380" s="134"/>
      <c r="B380" s="135"/>
      <c r="C380" s="136"/>
      <c r="D380" s="136"/>
      <c r="E380" s="136"/>
      <c r="F380" s="270"/>
      <c r="G380" s="137"/>
      <c r="H380" s="92"/>
      <c r="I380" s="94"/>
      <c r="J380" s="94"/>
      <c r="K380" s="262"/>
      <c r="L380" s="94"/>
      <c r="M380" s="92"/>
      <c r="N380" s="93"/>
      <c r="O380" s="94"/>
      <c r="P380" s="250"/>
      <c r="Q380" s="92"/>
      <c r="R380" s="94"/>
      <c r="S380" s="94"/>
      <c r="T380" s="92"/>
      <c r="U380" s="92"/>
      <c r="V380" s="92"/>
      <c r="W380" s="92"/>
      <c r="X380" s="92"/>
      <c r="Y380" s="92"/>
      <c r="Z380" s="92"/>
      <c r="AA380" s="92"/>
      <c r="AB380" s="92"/>
      <c r="AC380" s="92"/>
      <c r="AD380" s="92"/>
      <c r="AE380" s="92"/>
      <c r="AF380" s="92"/>
      <c r="AG380" s="92"/>
      <c r="AH380" s="92"/>
      <c r="AI380" s="92"/>
      <c r="AJ380" s="92"/>
      <c r="AK380" s="92"/>
      <c r="AL380" s="92"/>
      <c r="AM380" s="92"/>
      <c r="AN380" s="92"/>
      <c r="AO380" s="92"/>
      <c r="AP380" s="92"/>
      <c r="AQ380" s="92"/>
      <c r="AR380" s="92"/>
      <c r="AS380" s="92"/>
      <c r="AT380" s="92"/>
      <c r="AU380" s="92"/>
      <c r="AV380" s="92"/>
      <c r="AW380" s="92"/>
      <c r="AX380" s="92"/>
      <c r="AY380" s="92"/>
      <c r="AZ380" s="92"/>
      <c r="BA380" s="92"/>
      <c r="BB380" s="92"/>
      <c r="BC380" s="92"/>
      <c r="BD380" s="92"/>
      <c r="BE380" s="92"/>
      <c r="BF380" s="92"/>
      <c r="BG380" s="92"/>
      <c r="BH380" s="92"/>
      <c r="BI380" s="92"/>
      <c r="BJ380" s="92"/>
      <c r="BK380" s="92"/>
      <c r="BL380" s="92"/>
      <c r="BM380" s="92"/>
      <c r="BN380" s="92"/>
      <c r="BO380" s="92"/>
      <c r="BP380" s="92"/>
      <c r="BQ380" s="92"/>
      <c r="BR380" s="92"/>
      <c r="BS380" s="92"/>
      <c r="BT380" s="92"/>
      <c r="BU380" s="92"/>
      <c r="BV380" s="92"/>
      <c r="BW380" s="92"/>
      <c r="BX380" s="92"/>
      <c r="BY380" s="92"/>
      <c r="BZ380" s="92"/>
      <c r="CA380" s="92"/>
    </row>
    <row r="381" spans="1:79" s="34" customFormat="1">
      <c r="A381" s="134"/>
      <c r="B381" s="135"/>
      <c r="C381" s="136"/>
      <c r="D381" s="136"/>
      <c r="E381" s="136"/>
      <c r="F381" s="270"/>
      <c r="G381" s="137"/>
      <c r="H381" s="92"/>
      <c r="I381" s="94"/>
      <c r="J381" s="94"/>
      <c r="K381" s="262"/>
      <c r="L381" s="94"/>
      <c r="M381" s="92"/>
      <c r="N381" s="93"/>
      <c r="O381" s="94"/>
      <c r="P381" s="250"/>
      <c r="Q381" s="92"/>
      <c r="R381" s="94"/>
      <c r="S381" s="94"/>
      <c r="T381" s="92"/>
      <c r="U381" s="92"/>
      <c r="V381" s="92"/>
      <c r="W381" s="92"/>
      <c r="X381" s="92"/>
      <c r="Y381" s="92"/>
      <c r="Z381" s="92"/>
      <c r="AA381" s="92"/>
      <c r="AB381" s="92"/>
      <c r="AC381" s="92"/>
      <c r="AD381" s="92"/>
      <c r="AE381" s="92"/>
      <c r="AF381" s="92"/>
      <c r="AG381" s="92"/>
      <c r="AH381" s="92"/>
      <c r="AI381" s="92"/>
      <c r="AJ381" s="92"/>
      <c r="AK381" s="92"/>
      <c r="AL381" s="92"/>
      <c r="AM381" s="92"/>
      <c r="AN381" s="92"/>
      <c r="AO381" s="92"/>
      <c r="AP381" s="92"/>
      <c r="AQ381" s="92"/>
      <c r="AR381" s="92"/>
      <c r="AS381" s="92"/>
      <c r="AT381" s="92"/>
      <c r="AU381" s="92"/>
      <c r="AV381" s="92"/>
      <c r="AW381" s="92"/>
      <c r="AX381" s="92"/>
      <c r="AY381" s="92"/>
      <c r="AZ381" s="92"/>
      <c r="BA381" s="92"/>
      <c r="BB381" s="92"/>
      <c r="BC381" s="92"/>
      <c r="BD381" s="92"/>
      <c r="BE381" s="92"/>
      <c r="BF381" s="92"/>
      <c r="BG381" s="92"/>
      <c r="BH381" s="92"/>
      <c r="BI381" s="92"/>
      <c r="BJ381" s="92"/>
      <c r="BK381" s="92"/>
      <c r="BL381" s="92"/>
      <c r="BM381" s="92"/>
      <c r="BN381" s="92"/>
      <c r="BO381" s="92"/>
      <c r="BP381" s="92"/>
      <c r="BQ381" s="92"/>
      <c r="BR381" s="92"/>
      <c r="BS381" s="92"/>
      <c r="BT381" s="92"/>
      <c r="BU381" s="92"/>
      <c r="BV381" s="92"/>
      <c r="BW381" s="92"/>
      <c r="BX381" s="92"/>
      <c r="BY381" s="92"/>
      <c r="BZ381" s="92"/>
      <c r="CA381" s="92"/>
    </row>
    <row r="382" spans="1:79" s="34" customFormat="1">
      <c r="A382" s="134"/>
      <c r="B382" s="135"/>
      <c r="C382" s="136"/>
      <c r="D382" s="136"/>
      <c r="E382" s="136"/>
      <c r="F382" s="270"/>
      <c r="G382" s="137"/>
      <c r="H382" s="92"/>
      <c r="I382" s="94"/>
      <c r="J382" s="94"/>
      <c r="K382" s="262"/>
      <c r="L382" s="94"/>
      <c r="M382" s="92"/>
      <c r="N382" s="93"/>
      <c r="O382" s="94"/>
      <c r="P382" s="250"/>
      <c r="Q382" s="92"/>
      <c r="R382" s="94"/>
      <c r="S382" s="94"/>
      <c r="T382" s="92"/>
      <c r="U382" s="92"/>
      <c r="V382" s="92"/>
      <c r="W382" s="92"/>
      <c r="X382" s="92"/>
      <c r="Y382" s="92"/>
      <c r="Z382" s="92"/>
      <c r="AA382" s="92"/>
      <c r="AB382" s="92"/>
      <c r="AC382" s="92"/>
      <c r="AD382" s="92"/>
      <c r="AE382" s="92"/>
      <c r="AF382" s="92"/>
      <c r="AG382" s="92"/>
      <c r="AH382" s="92"/>
      <c r="AI382" s="92"/>
      <c r="AJ382" s="92"/>
      <c r="AK382" s="92"/>
      <c r="AL382" s="92"/>
      <c r="AM382" s="92"/>
      <c r="AN382" s="92"/>
      <c r="AO382" s="92"/>
      <c r="AP382" s="92"/>
      <c r="AQ382" s="92"/>
      <c r="AR382" s="92"/>
      <c r="AS382" s="92"/>
      <c r="AT382" s="92"/>
      <c r="AU382" s="92"/>
      <c r="AV382" s="92"/>
      <c r="AW382" s="92"/>
      <c r="AX382" s="92"/>
      <c r="AY382" s="92"/>
      <c r="AZ382" s="92"/>
      <c r="BA382" s="92"/>
      <c r="BB382" s="92"/>
      <c r="BC382" s="92"/>
      <c r="BD382" s="92"/>
      <c r="BE382" s="92"/>
      <c r="BF382" s="92"/>
      <c r="BG382" s="92"/>
      <c r="BH382" s="92"/>
      <c r="BI382" s="92"/>
      <c r="BJ382" s="92"/>
      <c r="BK382" s="92"/>
      <c r="BL382" s="92"/>
      <c r="BM382" s="92"/>
      <c r="BN382" s="92"/>
      <c r="BO382" s="92"/>
      <c r="BP382" s="92"/>
      <c r="BQ382" s="92"/>
      <c r="BR382" s="92"/>
      <c r="BS382" s="92"/>
      <c r="BT382" s="92"/>
      <c r="BU382" s="92"/>
      <c r="BV382" s="92"/>
      <c r="BW382" s="92"/>
      <c r="BX382" s="92"/>
      <c r="BY382" s="92"/>
      <c r="BZ382" s="92"/>
      <c r="CA382" s="92"/>
    </row>
    <row r="383" spans="1:79" s="34" customFormat="1">
      <c r="A383" s="134"/>
      <c r="B383" s="135"/>
      <c r="C383" s="136"/>
      <c r="D383" s="136"/>
      <c r="E383" s="136"/>
      <c r="F383" s="270"/>
      <c r="G383" s="137"/>
      <c r="H383" s="92"/>
      <c r="I383" s="94"/>
      <c r="J383" s="94"/>
      <c r="K383" s="262"/>
      <c r="L383" s="94"/>
      <c r="M383" s="92"/>
      <c r="N383" s="93"/>
      <c r="O383" s="94"/>
      <c r="P383" s="250"/>
      <c r="Q383" s="92"/>
      <c r="R383" s="94"/>
      <c r="S383" s="94"/>
      <c r="T383" s="92"/>
      <c r="U383" s="92"/>
      <c r="V383" s="92"/>
      <c r="W383" s="92"/>
      <c r="X383" s="92"/>
      <c r="Y383" s="92"/>
      <c r="Z383" s="92"/>
      <c r="AA383" s="92"/>
      <c r="AB383" s="92"/>
      <c r="AC383" s="92"/>
      <c r="AD383" s="92"/>
      <c r="AE383" s="92"/>
      <c r="AF383" s="92"/>
      <c r="AG383" s="92"/>
      <c r="AH383" s="92"/>
      <c r="AI383" s="92"/>
      <c r="AJ383" s="92"/>
      <c r="AK383" s="92"/>
      <c r="AL383" s="92"/>
      <c r="AM383" s="92"/>
      <c r="AN383" s="92"/>
      <c r="AO383" s="92"/>
      <c r="AP383" s="92"/>
      <c r="AQ383" s="92"/>
      <c r="AR383" s="92"/>
      <c r="AS383" s="92"/>
      <c r="AT383" s="92"/>
      <c r="AU383" s="92"/>
      <c r="AV383" s="92"/>
      <c r="AW383" s="92"/>
      <c r="AX383" s="92"/>
      <c r="AY383" s="92"/>
      <c r="AZ383" s="92"/>
      <c r="BA383" s="92"/>
      <c r="BB383" s="92"/>
      <c r="BC383" s="92"/>
      <c r="BD383" s="92"/>
      <c r="BE383" s="92"/>
      <c r="BF383" s="92"/>
      <c r="BG383" s="92"/>
      <c r="BH383" s="92"/>
      <c r="BI383" s="92"/>
      <c r="BJ383" s="92"/>
      <c r="BK383" s="92"/>
      <c r="BL383" s="92"/>
      <c r="BM383" s="92"/>
      <c r="BN383" s="92"/>
      <c r="BO383" s="92"/>
      <c r="BP383" s="92"/>
      <c r="BQ383" s="92"/>
      <c r="BR383" s="92"/>
      <c r="BS383" s="92"/>
      <c r="BT383" s="92"/>
      <c r="BU383" s="92"/>
      <c r="BV383" s="92"/>
      <c r="BW383" s="92"/>
      <c r="BX383" s="92"/>
      <c r="BY383" s="92"/>
      <c r="BZ383" s="92"/>
      <c r="CA383" s="92"/>
    </row>
    <row r="384" spans="1:79" s="34" customFormat="1">
      <c r="A384" s="134"/>
      <c r="B384" s="135"/>
      <c r="C384" s="136"/>
      <c r="D384" s="136"/>
      <c r="E384" s="136"/>
      <c r="F384" s="270"/>
      <c r="G384" s="137"/>
      <c r="H384" s="92"/>
      <c r="I384" s="94"/>
      <c r="J384" s="94"/>
      <c r="K384" s="262"/>
      <c r="L384" s="94"/>
      <c r="M384" s="92"/>
      <c r="N384" s="93"/>
      <c r="O384" s="94"/>
      <c r="P384" s="250"/>
      <c r="Q384" s="92"/>
      <c r="R384" s="94"/>
      <c r="S384" s="94"/>
      <c r="T384" s="92"/>
      <c r="U384" s="92"/>
      <c r="V384" s="92"/>
      <c r="W384" s="92"/>
      <c r="X384" s="92"/>
      <c r="Y384" s="92"/>
      <c r="Z384" s="92"/>
      <c r="AA384" s="92"/>
      <c r="AB384" s="92"/>
      <c r="AC384" s="92"/>
      <c r="AD384" s="92"/>
      <c r="AE384" s="92"/>
      <c r="AF384" s="92"/>
      <c r="AG384" s="92"/>
      <c r="AH384" s="92"/>
      <c r="AI384" s="92"/>
      <c r="AJ384" s="92"/>
      <c r="AK384" s="92"/>
      <c r="AL384" s="92"/>
      <c r="AM384" s="92"/>
      <c r="AN384" s="92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92"/>
      <c r="AZ384" s="92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92"/>
      <c r="BL384" s="92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92"/>
      <c r="BX384" s="92"/>
      <c r="BY384" s="92"/>
      <c r="BZ384" s="92"/>
      <c r="CA384" s="92"/>
    </row>
    <row r="385" spans="1:79" s="34" customFormat="1">
      <c r="A385" s="134"/>
      <c r="B385" s="135"/>
      <c r="C385" s="136"/>
      <c r="D385" s="136"/>
      <c r="E385" s="136"/>
      <c r="F385" s="270"/>
      <c r="G385" s="137"/>
      <c r="H385" s="92"/>
      <c r="I385" s="94"/>
      <c r="J385" s="94"/>
      <c r="K385" s="262"/>
      <c r="L385" s="94"/>
      <c r="M385" s="92"/>
      <c r="N385" s="93"/>
      <c r="O385" s="94"/>
      <c r="P385" s="250"/>
      <c r="Q385" s="92"/>
      <c r="R385" s="94"/>
      <c r="S385" s="94"/>
      <c r="T385" s="92"/>
      <c r="U385" s="92"/>
      <c r="V385" s="92"/>
      <c r="W385" s="92"/>
      <c r="X385" s="92"/>
      <c r="Y385" s="92"/>
      <c r="Z385" s="92"/>
      <c r="AA385" s="92"/>
      <c r="AB385" s="92"/>
      <c r="AC385" s="92"/>
      <c r="AD385" s="92"/>
      <c r="AE385" s="92"/>
      <c r="AF385" s="92"/>
      <c r="AG385" s="92"/>
      <c r="AH385" s="92"/>
      <c r="AI385" s="92"/>
      <c r="AJ385" s="92"/>
      <c r="AK385" s="92"/>
      <c r="AL385" s="92"/>
      <c r="AM385" s="92"/>
      <c r="AN385" s="92"/>
      <c r="AO385" s="92"/>
      <c r="AP385" s="92"/>
      <c r="AQ385" s="92"/>
      <c r="AR385" s="92"/>
      <c r="AS385" s="92"/>
      <c r="AT385" s="92"/>
      <c r="AU385" s="92"/>
      <c r="AV385" s="92"/>
      <c r="AW385" s="92"/>
      <c r="AX385" s="92"/>
      <c r="AY385" s="92"/>
      <c r="AZ385" s="92"/>
      <c r="BA385" s="92"/>
      <c r="BB385" s="92"/>
      <c r="BC385" s="92"/>
      <c r="BD385" s="92"/>
      <c r="BE385" s="92"/>
      <c r="BF385" s="92"/>
      <c r="BG385" s="92"/>
      <c r="BH385" s="92"/>
      <c r="BI385" s="92"/>
      <c r="BJ385" s="92"/>
      <c r="BK385" s="92"/>
      <c r="BL385" s="92"/>
      <c r="BM385" s="92"/>
      <c r="BN385" s="92"/>
      <c r="BO385" s="92"/>
      <c r="BP385" s="92"/>
      <c r="BQ385" s="92"/>
      <c r="BR385" s="92"/>
      <c r="BS385" s="92"/>
      <c r="BT385" s="92"/>
      <c r="BU385" s="92"/>
      <c r="BV385" s="92"/>
      <c r="BW385" s="92"/>
      <c r="BX385" s="92"/>
      <c r="BY385" s="92"/>
      <c r="BZ385" s="92"/>
      <c r="CA385" s="92"/>
    </row>
    <row r="386" spans="1:79" s="34" customFormat="1">
      <c r="A386" s="134"/>
      <c r="B386" s="135"/>
      <c r="C386" s="136"/>
      <c r="D386" s="136"/>
      <c r="E386" s="136"/>
      <c r="F386" s="270"/>
      <c r="G386" s="137"/>
      <c r="H386" s="92"/>
      <c r="I386" s="94"/>
      <c r="J386" s="94"/>
      <c r="K386" s="262"/>
      <c r="L386" s="94"/>
      <c r="M386" s="92"/>
      <c r="N386" s="93"/>
      <c r="O386" s="94"/>
      <c r="P386" s="250"/>
      <c r="Q386" s="92"/>
      <c r="R386" s="94"/>
      <c r="S386" s="94"/>
      <c r="T386" s="92"/>
      <c r="U386" s="92"/>
      <c r="V386" s="92"/>
      <c r="W386" s="92"/>
      <c r="X386" s="92"/>
      <c r="Y386" s="92"/>
      <c r="Z386" s="92"/>
      <c r="AA386" s="92"/>
      <c r="AB386" s="92"/>
      <c r="AC386" s="92"/>
      <c r="AD386" s="92"/>
      <c r="AE386" s="92"/>
      <c r="AF386" s="92"/>
      <c r="AG386" s="92"/>
      <c r="AH386" s="92"/>
      <c r="AI386" s="92"/>
      <c r="AJ386" s="92"/>
      <c r="AK386" s="92"/>
      <c r="AL386" s="92"/>
      <c r="AM386" s="92"/>
      <c r="AN386" s="92"/>
      <c r="AO386" s="92"/>
      <c r="AP386" s="92"/>
      <c r="AQ386" s="92"/>
      <c r="AR386" s="92"/>
      <c r="AS386" s="92"/>
      <c r="AT386" s="92"/>
      <c r="AU386" s="92"/>
      <c r="AV386" s="92"/>
      <c r="AW386" s="92"/>
      <c r="AX386" s="92"/>
      <c r="AY386" s="92"/>
      <c r="AZ386" s="92"/>
      <c r="BA386" s="92"/>
      <c r="BB386" s="92"/>
      <c r="BC386" s="92"/>
      <c r="BD386" s="92"/>
      <c r="BE386" s="92"/>
      <c r="BF386" s="92"/>
      <c r="BG386" s="92"/>
      <c r="BH386" s="92"/>
      <c r="BI386" s="92"/>
      <c r="BJ386" s="92"/>
      <c r="BK386" s="92"/>
      <c r="BL386" s="92"/>
      <c r="BM386" s="92"/>
      <c r="BN386" s="92"/>
      <c r="BO386" s="92"/>
      <c r="BP386" s="92"/>
      <c r="BQ386" s="92"/>
      <c r="BR386" s="92"/>
      <c r="BS386" s="92"/>
      <c r="BT386" s="92"/>
      <c r="BU386" s="92"/>
      <c r="BV386" s="92"/>
      <c r="BW386" s="92"/>
      <c r="BX386" s="92"/>
      <c r="BY386" s="92"/>
      <c r="BZ386" s="92"/>
      <c r="CA386" s="92"/>
    </row>
    <row r="387" spans="1:79" s="34" customFormat="1">
      <c r="A387" s="134"/>
      <c r="B387" s="135"/>
      <c r="C387" s="136"/>
      <c r="D387" s="136"/>
      <c r="E387" s="136"/>
      <c r="F387" s="270"/>
      <c r="G387" s="137"/>
      <c r="H387" s="92"/>
      <c r="I387" s="94"/>
      <c r="J387" s="94"/>
      <c r="K387" s="262"/>
      <c r="L387" s="94"/>
      <c r="M387" s="92"/>
      <c r="N387" s="93"/>
      <c r="O387" s="94"/>
      <c r="P387" s="250"/>
      <c r="Q387" s="92"/>
      <c r="R387" s="94"/>
      <c r="S387" s="94"/>
      <c r="T387" s="92"/>
      <c r="U387" s="92"/>
      <c r="V387" s="92"/>
      <c r="W387" s="92"/>
      <c r="X387" s="92"/>
      <c r="Y387" s="92"/>
      <c r="Z387" s="92"/>
      <c r="AA387" s="92"/>
      <c r="AB387" s="92"/>
      <c r="AC387" s="92"/>
      <c r="AD387" s="92"/>
      <c r="AE387" s="92"/>
      <c r="AF387" s="92"/>
      <c r="AG387" s="92"/>
      <c r="AH387" s="92"/>
      <c r="AI387" s="92"/>
      <c r="AJ387" s="92"/>
      <c r="AK387" s="92"/>
      <c r="AL387" s="92"/>
      <c r="AM387" s="92"/>
      <c r="AN387" s="92"/>
      <c r="AO387" s="92"/>
      <c r="AP387" s="92"/>
      <c r="AQ387" s="92"/>
      <c r="AR387" s="92"/>
      <c r="AS387" s="92"/>
      <c r="AT387" s="92"/>
      <c r="AU387" s="92"/>
      <c r="AV387" s="92"/>
      <c r="AW387" s="92"/>
      <c r="AX387" s="92"/>
      <c r="AY387" s="92"/>
      <c r="AZ387" s="92"/>
      <c r="BA387" s="92"/>
      <c r="BB387" s="92"/>
      <c r="BC387" s="92"/>
      <c r="BD387" s="92"/>
      <c r="BE387" s="92"/>
      <c r="BF387" s="92"/>
      <c r="BG387" s="92"/>
      <c r="BH387" s="92"/>
      <c r="BI387" s="92"/>
      <c r="BJ387" s="92"/>
      <c r="BK387" s="92"/>
      <c r="BL387" s="92"/>
      <c r="BM387" s="92"/>
      <c r="BN387" s="92"/>
      <c r="BO387" s="92"/>
      <c r="BP387" s="92"/>
      <c r="BQ387" s="92"/>
      <c r="BR387" s="92"/>
      <c r="BS387" s="92"/>
      <c r="BT387" s="92"/>
      <c r="BU387" s="92"/>
      <c r="BV387" s="92"/>
      <c r="BW387" s="92"/>
      <c r="BX387" s="92"/>
      <c r="BY387" s="92"/>
      <c r="BZ387" s="92"/>
      <c r="CA387" s="92"/>
    </row>
    <row r="388" spans="1:79" s="34" customFormat="1">
      <c r="A388" s="134"/>
      <c r="B388" s="135"/>
      <c r="C388" s="136"/>
      <c r="D388" s="136"/>
      <c r="E388" s="136"/>
      <c r="F388" s="270"/>
      <c r="G388" s="137"/>
      <c r="H388" s="92"/>
      <c r="I388" s="94"/>
      <c r="J388" s="94"/>
      <c r="K388" s="262"/>
      <c r="L388" s="94"/>
      <c r="M388" s="92"/>
      <c r="N388" s="93"/>
      <c r="O388" s="94"/>
      <c r="P388" s="250"/>
      <c r="Q388" s="92"/>
      <c r="R388" s="94"/>
      <c r="S388" s="94"/>
      <c r="T388" s="92"/>
      <c r="U388" s="92"/>
      <c r="V388" s="92"/>
      <c r="W388" s="92"/>
      <c r="X388" s="92"/>
      <c r="Y388" s="92"/>
      <c r="Z388" s="92"/>
      <c r="AA388" s="92"/>
      <c r="AB388" s="92"/>
      <c r="AC388" s="92"/>
      <c r="AD388" s="92"/>
      <c r="AE388" s="92"/>
      <c r="AF388" s="92"/>
      <c r="AG388" s="92"/>
      <c r="AH388" s="92"/>
      <c r="AI388" s="92"/>
      <c r="AJ388" s="92"/>
      <c r="AK388" s="92"/>
      <c r="AL388" s="92"/>
      <c r="AM388" s="92"/>
      <c r="AN388" s="92"/>
      <c r="AO388" s="92"/>
      <c r="AP388" s="92"/>
      <c r="AQ388" s="92"/>
      <c r="AR388" s="92"/>
      <c r="AS388" s="92"/>
      <c r="AT388" s="92"/>
      <c r="AU388" s="92"/>
      <c r="AV388" s="92"/>
      <c r="AW388" s="92"/>
      <c r="AX388" s="92"/>
      <c r="AY388" s="92"/>
      <c r="AZ388" s="92"/>
      <c r="BA388" s="92"/>
      <c r="BB388" s="92"/>
      <c r="BC388" s="92"/>
      <c r="BD388" s="92"/>
      <c r="BE388" s="92"/>
      <c r="BF388" s="92"/>
      <c r="BG388" s="92"/>
      <c r="BH388" s="92"/>
      <c r="BI388" s="92"/>
      <c r="BJ388" s="92"/>
      <c r="BK388" s="92"/>
      <c r="BL388" s="92"/>
      <c r="BM388" s="92"/>
      <c r="BN388" s="92"/>
      <c r="BO388" s="92"/>
      <c r="BP388" s="92"/>
      <c r="BQ388" s="92"/>
      <c r="BR388" s="92"/>
      <c r="BS388" s="92"/>
      <c r="BT388" s="92"/>
      <c r="BU388" s="92"/>
      <c r="BV388" s="92"/>
      <c r="BW388" s="92"/>
      <c r="BX388" s="92"/>
      <c r="BY388" s="92"/>
      <c r="BZ388" s="92"/>
      <c r="CA388" s="92"/>
    </row>
    <row r="389" spans="1:79" s="34" customFormat="1">
      <c r="A389" s="134"/>
      <c r="B389" s="135"/>
      <c r="C389" s="136"/>
      <c r="D389" s="136"/>
      <c r="E389" s="136"/>
      <c r="F389" s="270"/>
      <c r="G389" s="137"/>
      <c r="H389" s="92"/>
      <c r="I389" s="94"/>
      <c r="J389" s="94"/>
      <c r="K389" s="262"/>
      <c r="L389" s="94"/>
      <c r="M389" s="92"/>
      <c r="N389" s="93"/>
      <c r="O389" s="94"/>
      <c r="P389" s="250"/>
      <c r="Q389" s="92"/>
      <c r="R389" s="94"/>
      <c r="S389" s="94"/>
      <c r="T389" s="92"/>
      <c r="U389" s="92"/>
      <c r="V389" s="92"/>
      <c r="W389" s="92"/>
      <c r="X389" s="92"/>
      <c r="Y389" s="92"/>
      <c r="Z389" s="92"/>
      <c r="AA389" s="92"/>
      <c r="AB389" s="92"/>
      <c r="AC389" s="92"/>
      <c r="AD389" s="92"/>
      <c r="AE389" s="92"/>
      <c r="AF389" s="92"/>
      <c r="AG389" s="92"/>
      <c r="AH389" s="92"/>
      <c r="AI389" s="92"/>
      <c r="AJ389" s="92"/>
      <c r="AK389" s="92"/>
      <c r="AL389" s="92"/>
      <c r="AM389" s="92"/>
      <c r="AN389" s="92"/>
      <c r="AO389" s="92"/>
      <c r="AP389" s="92"/>
      <c r="AQ389" s="92"/>
      <c r="AR389" s="92"/>
      <c r="AS389" s="92"/>
      <c r="AT389" s="92"/>
      <c r="AU389" s="92"/>
      <c r="AV389" s="92"/>
      <c r="AW389" s="92"/>
      <c r="AX389" s="92"/>
      <c r="AY389" s="92"/>
      <c r="AZ389" s="92"/>
      <c r="BA389" s="92"/>
      <c r="BB389" s="92"/>
      <c r="BC389" s="92"/>
      <c r="BD389" s="92"/>
      <c r="BE389" s="92"/>
      <c r="BF389" s="92"/>
      <c r="BG389" s="92"/>
      <c r="BH389" s="92"/>
      <c r="BI389" s="92"/>
      <c r="BJ389" s="92"/>
      <c r="BK389" s="92"/>
      <c r="BL389" s="92"/>
      <c r="BM389" s="92"/>
      <c r="BN389" s="92"/>
      <c r="BO389" s="92"/>
      <c r="BP389" s="92"/>
      <c r="BQ389" s="92"/>
      <c r="BR389" s="92"/>
      <c r="BS389" s="92"/>
      <c r="BT389" s="92"/>
      <c r="BU389" s="92"/>
      <c r="BV389" s="92"/>
      <c r="BW389" s="92"/>
      <c r="BX389" s="92"/>
      <c r="BY389" s="92"/>
      <c r="BZ389" s="92"/>
      <c r="CA389" s="92"/>
    </row>
    <row r="390" spans="1:79" s="34" customFormat="1">
      <c r="A390" s="134"/>
      <c r="B390" s="135"/>
      <c r="C390" s="136"/>
      <c r="D390" s="136"/>
      <c r="E390" s="136"/>
      <c r="F390" s="270"/>
      <c r="G390" s="137"/>
      <c r="H390" s="92"/>
      <c r="I390" s="94"/>
      <c r="J390" s="94"/>
      <c r="K390" s="262"/>
      <c r="L390" s="94"/>
      <c r="M390" s="92"/>
      <c r="N390" s="93"/>
      <c r="O390" s="94"/>
      <c r="P390" s="250"/>
      <c r="Q390" s="92"/>
      <c r="R390" s="94"/>
      <c r="S390" s="94"/>
      <c r="T390" s="92"/>
      <c r="U390" s="92"/>
      <c r="V390" s="92"/>
      <c r="W390" s="92"/>
      <c r="X390" s="92"/>
      <c r="Y390" s="92"/>
      <c r="Z390" s="92"/>
      <c r="AA390" s="92"/>
      <c r="AB390" s="92"/>
      <c r="AC390" s="92"/>
      <c r="AD390" s="92"/>
      <c r="AE390" s="92"/>
      <c r="AF390" s="92"/>
      <c r="AG390" s="92"/>
      <c r="AH390" s="92"/>
      <c r="AI390" s="92"/>
      <c r="AJ390" s="92"/>
      <c r="AK390" s="92"/>
      <c r="AL390" s="92"/>
      <c r="AM390" s="92"/>
      <c r="AN390" s="92"/>
      <c r="AO390" s="92"/>
      <c r="AP390" s="92"/>
      <c r="AQ390" s="92"/>
      <c r="AR390" s="92"/>
      <c r="AS390" s="92"/>
      <c r="AT390" s="92"/>
      <c r="AU390" s="92"/>
      <c r="AV390" s="92"/>
      <c r="AW390" s="92"/>
      <c r="AX390" s="92"/>
      <c r="AY390" s="92"/>
      <c r="AZ390" s="92"/>
      <c r="BA390" s="92"/>
      <c r="BB390" s="92"/>
      <c r="BC390" s="92"/>
      <c r="BD390" s="92"/>
      <c r="BE390" s="92"/>
      <c r="BF390" s="92"/>
      <c r="BG390" s="92"/>
      <c r="BH390" s="92"/>
      <c r="BI390" s="92"/>
      <c r="BJ390" s="92"/>
      <c r="BK390" s="92"/>
      <c r="BL390" s="92"/>
      <c r="BM390" s="92"/>
      <c r="BN390" s="92"/>
      <c r="BO390" s="92"/>
      <c r="BP390" s="92"/>
      <c r="BQ390" s="92"/>
      <c r="BR390" s="92"/>
      <c r="BS390" s="92"/>
      <c r="BT390" s="92"/>
      <c r="BU390" s="92"/>
      <c r="BV390" s="92"/>
      <c r="BW390" s="92"/>
      <c r="BX390" s="92"/>
      <c r="BY390" s="92"/>
      <c r="BZ390" s="92"/>
      <c r="CA390" s="92"/>
    </row>
    <row r="391" spans="1:79" s="34" customFormat="1">
      <c r="A391" s="134"/>
      <c r="B391" s="135"/>
      <c r="C391" s="136"/>
      <c r="D391" s="136"/>
      <c r="E391" s="136"/>
      <c r="F391" s="270"/>
      <c r="G391" s="137"/>
      <c r="H391" s="92"/>
      <c r="I391" s="94"/>
      <c r="J391" s="94"/>
      <c r="K391" s="262"/>
      <c r="L391" s="94"/>
      <c r="M391" s="92"/>
      <c r="N391" s="93"/>
      <c r="O391" s="94"/>
      <c r="P391" s="250"/>
      <c r="Q391" s="92"/>
      <c r="R391" s="94"/>
      <c r="S391" s="94"/>
      <c r="T391" s="92"/>
      <c r="U391" s="92"/>
      <c r="V391" s="92"/>
      <c r="W391" s="92"/>
      <c r="X391" s="92"/>
      <c r="Y391" s="92"/>
      <c r="Z391" s="92"/>
      <c r="AA391" s="92"/>
      <c r="AB391" s="92"/>
      <c r="AC391" s="92"/>
      <c r="AD391" s="92"/>
      <c r="AE391" s="92"/>
      <c r="AF391" s="92"/>
      <c r="AG391" s="92"/>
      <c r="AH391" s="92"/>
      <c r="AI391" s="92"/>
      <c r="AJ391" s="92"/>
      <c r="AK391" s="92"/>
      <c r="AL391" s="92"/>
      <c r="AM391" s="92"/>
      <c r="AN391" s="92"/>
      <c r="AO391" s="92"/>
      <c r="AP391" s="92"/>
      <c r="AQ391" s="92"/>
      <c r="AR391" s="92"/>
      <c r="AS391" s="92"/>
      <c r="AT391" s="92"/>
      <c r="AU391" s="92"/>
      <c r="AV391" s="92"/>
      <c r="AW391" s="92"/>
      <c r="AX391" s="92"/>
      <c r="AY391" s="92"/>
      <c r="AZ391" s="92"/>
      <c r="BA391" s="92"/>
      <c r="BB391" s="92"/>
      <c r="BC391" s="92"/>
      <c r="BD391" s="92"/>
      <c r="BE391" s="92"/>
      <c r="BF391" s="92"/>
      <c r="BG391" s="92"/>
      <c r="BH391" s="92"/>
      <c r="BI391" s="92"/>
      <c r="BJ391" s="92"/>
      <c r="BK391" s="92"/>
      <c r="BL391" s="92"/>
      <c r="BM391" s="92"/>
      <c r="BN391" s="92"/>
      <c r="BO391" s="92"/>
      <c r="BP391" s="92"/>
      <c r="BQ391" s="92"/>
      <c r="BR391" s="92"/>
      <c r="BS391" s="92"/>
      <c r="BT391" s="92"/>
      <c r="BU391" s="92"/>
      <c r="BV391" s="92"/>
      <c r="BW391" s="92"/>
      <c r="BX391" s="92"/>
      <c r="BY391" s="92"/>
      <c r="BZ391" s="92"/>
      <c r="CA391" s="92"/>
    </row>
    <row r="392" spans="1:79" s="34" customFormat="1">
      <c r="A392" s="134"/>
      <c r="B392" s="135"/>
      <c r="C392" s="136"/>
      <c r="D392" s="136"/>
      <c r="E392" s="136"/>
      <c r="F392" s="270"/>
      <c r="G392" s="137"/>
      <c r="H392" s="92"/>
      <c r="I392" s="94"/>
      <c r="J392" s="94"/>
      <c r="K392" s="262"/>
      <c r="L392" s="94"/>
      <c r="M392" s="92"/>
      <c r="N392" s="93"/>
      <c r="O392" s="94"/>
      <c r="P392" s="250"/>
      <c r="Q392" s="92"/>
      <c r="R392" s="94"/>
      <c r="S392" s="94"/>
      <c r="T392" s="92"/>
      <c r="U392" s="92"/>
      <c r="V392" s="92"/>
      <c r="W392" s="92"/>
      <c r="X392" s="92"/>
      <c r="Y392" s="92"/>
      <c r="Z392" s="92"/>
      <c r="AA392" s="92"/>
      <c r="AB392" s="92"/>
      <c r="AC392" s="92"/>
      <c r="AD392" s="92"/>
      <c r="AE392" s="92"/>
      <c r="AF392" s="92"/>
      <c r="AG392" s="92"/>
      <c r="AH392" s="92"/>
      <c r="AI392" s="92"/>
      <c r="AJ392" s="92"/>
      <c r="AK392" s="92"/>
      <c r="AL392" s="92"/>
      <c r="AM392" s="92"/>
      <c r="AN392" s="92"/>
      <c r="AO392" s="92"/>
      <c r="AP392" s="92"/>
      <c r="AQ392" s="92"/>
      <c r="AR392" s="92"/>
      <c r="AS392" s="92"/>
      <c r="AT392" s="92"/>
      <c r="AU392" s="92"/>
      <c r="AV392" s="92"/>
      <c r="AW392" s="92"/>
      <c r="AX392" s="92"/>
      <c r="AY392" s="92"/>
      <c r="AZ392" s="92"/>
      <c r="BA392" s="92"/>
      <c r="BB392" s="92"/>
      <c r="BC392" s="92"/>
      <c r="BD392" s="92"/>
      <c r="BE392" s="92"/>
      <c r="BF392" s="92"/>
      <c r="BG392" s="92"/>
      <c r="BH392" s="92"/>
      <c r="BI392" s="92"/>
      <c r="BJ392" s="92"/>
      <c r="BK392" s="92"/>
      <c r="BL392" s="92"/>
      <c r="BM392" s="92"/>
      <c r="BN392" s="92"/>
      <c r="BO392" s="92"/>
      <c r="BP392" s="92"/>
      <c r="BQ392" s="92"/>
      <c r="BR392" s="92"/>
      <c r="BS392" s="92"/>
      <c r="BT392" s="92"/>
      <c r="BU392" s="92"/>
      <c r="BV392" s="92"/>
      <c r="BW392" s="92"/>
      <c r="BX392" s="92"/>
      <c r="BY392" s="92"/>
      <c r="BZ392" s="92"/>
      <c r="CA392" s="92"/>
    </row>
    <row r="393" spans="1:79" s="34" customFormat="1">
      <c r="A393" s="134"/>
      <c r="B393" s="135"/>
      <c r="C393" s="136"/>
      <c r="D393" s="136"/>
      <c r="E393" s="136"/>
      <c r="F393" s="270"/>
      <c r="G393" s="137"/>
      <c r="H393" s="92"/>
      <c r="I393" s="94"/>
      <c r="J393" s="94"/>
      <c r="K393" s="262"/>
      <c r="L393" s="94"/>
      <c r="M393" s="92"/>
      <c r="N393" s="93"/>
      <c r="O393" s="94"/>
      <c r="P393" s="250"/>
      <c r="Q393" s="92"/>
      <c r="R393" s="94"/>
      <c r="S393" s="94"/>
      <c r="T393" s="92"/>
      <c r="U393" s="92"/>
      <c r="V393" s="92"/>
      <c r="W393" s="92"/>
      <c r="X393" s="92"/>
      <c r="Y393" s="92"/>
      <c r="Z393" s="92"/>
      <c r="AA393" s="92"/>
      <c r="AB393" s="92"/>
      <c r="AC393" s="92"/>
      <c r="AD393" s="92"/>
      <c r="AE393" s="92"/>
      <c r="AF393" s="92"/>
      <c r="AG393" s="92"/>
      <c r="AH393" s="92"/>
      <c r="AI393" s="92"/>
      <c r="AJ393" s="92"/>
      <c r="AK393" s="92"/>
      <c r="AL393" s="92"/>
      <c r="AM393" s="92"/>
      <c r="AN393" s="92"/>
      <c r="AO393" s="92"/>
      <c r="AP393" s="92"/>
      <c r="AQ393" s="92"/>
      <c r="AR393" s="92"/>
      <c r="AS393" s="92"/>
      <c r="AT393" s="92"/>
      <c r="AU393" s="92"/>
      <c r="AV393" s="92"/>
      <c r="AW393" s="92"/>
      <c r="AX393" s="92"/>
      <c r="AY393" s="92"/>
      <c r="AZ393" s="92"/>
      <c r="BA393" s="92"/>
      <c r="BB393" s="92"/>
      <c r="BC393" s="92"/>
      <c r="BD393" s="92"/>
      <c r="BE393" s="92"/>
      <c r="BF393" s="92"/>
      <c r="BG393" s="92"/>
      <c r="BH393" s="92"/>
      <c r="BI393" s="92"/>
      <c r="BJ393" s="92"/>
      <c r="BK393" s="92"/>
      <c r="BL393" s="92"/>
      <c r="BM393" s="92"/>
      <c r="BN393" s="92"/>
      <c r="BO393" s="92"/>
      <c r="BP393" s="92"/>
      <c r="BQ393" s="92"/>
      <c r="BR393" s="92"/>
      <c r="BS393" s="92"/>
      <c r="BT393" s="92"/>
      <c r="BU393" s="92"/>
      <c r="BV393" s="92"/>
      <c r="BW393" s="92"/>
      <c r="BX393" s="92"/>
      <c r="BY393" s="92"/>
      <c r="BZ393" s="92"/>
      <c r="CA393" s="92"/>
    </row>
    <row r="394" spans="1:79">
      <c r="A394" s="134"/>
      <c r="B394" s="135"/>
      <c r="C394" s="136"/>
      <c r="D394" s="136"/>
      <c r="E394" s="136"/>
      <c r="F394" s="270"/>
      <c r="G394" s="137"/>
      <c r="I394" s="94"/>
      <c r="J394" s="94"/>
      <c r="K394" s="264"/>
      <c r="L394" s="265"/>
      <c r="M394" s="34"/>
      <c r="N394" s="93"/>
    </row>
    <row r="395" spans="1:79">
      <c r="A395" s="134"/>
      <c r="B395" s="135"/>
      <c r="C395" s="136"/>
      <c r="D395" s="136"/>
      <c r="E395" s="136"/>
      <c r="F395" s="270"/>
      <c r="G395" s="137"/>
      <c r="I395" s="94"/>
      <c r="J395" s="94"/>
      <c r="K395" s="264"/>
      <c r="L395" s="265"/>
      <c r="M395" s="34"/>
      <c r="N395" s="93"/>
    </row>
    <row r="396" spans="1:79">
      <c r="A396" s="134"/>
      <c r="B396" s="135"/>
      <c r="C396" s="136"/>
      <c r="D396" s="136"/>
      <c r="E396" s="136"/>
      <c r="F396" s="270"/>
      <c r="G396" s="137"/>
      <c r="I396" s="94"/>
      <c r="J396" s="94"/>
      <c r="K396" s="264"/>
      <c r="L396" s="265"/>
      <c r="M396" s="34"/>
      <c r="N396" s="93"/>
    </row>
    <row r="397" spans="1:79">
      <c r="A397" s="134"/>
      <c r="B397" s="135"/>
      <c r="C397" s="136"/>
      <c r="D397" s="136"/>
      <c r="E397" s="136"/>
      <c r="F397" s="270"/>
      <c r="G397" s="137"/>
      <c r="I397" s="94"/>
      <c r="J397" s="94"/>
      <c r="K397" s="264"/>
      <c r="L397" s="265"/>
      <c r="M397" s="34"/>
      <c r="N397" s="93"/>
    </row>
    <row r="398" spans="1:79">
      <c r="A398" s="134"/>
      <c r="B398" s="135"/>
      <c r="C398" s="136"/>
      <c r="D398" s="136"/>
      <c r="E398" s="136"/>
      <c r="F398" s="270"/>
      <c r="G398" s="137"/>
      <c r="I398" s="94"/>
      <c r="J398" s="94"/>
      <c r="K398" s="264"/>
      <c r="L398" s="265"/>
      <c r="M398" s="34"/>
      <c r="N398" s="93"/>
    </row>
    <row r="399" spans="1:79">
      <c r="A399" s="134"/>
      <c r="B399" s="135"/>
      <c r="C399" s="136"/>
      <c r="D399" s="136"/>
      <c r="E399" s="136"/>
      <c r="F399" s="270"/>
      <c r="G399" s="137"/>
      <c r="I399" s="94"/>
      <c r="J399" s="94"/>
      <c r="K399" s="264"/>
      <c r="L399" s="265"/>
      <c r="M399" s="34"/>
      <c r="N399" s="93"/>
    </row>
    <row r="400" spans="1:79">
      <c r="A400" s="134"/>
      <c r="B400" s="135"/>
      <c r="C400" s="136"/>
      <c r="D400" s="136"/>
      <c r="E400" s="136"/>
      <c r="F400" s="270"/>
      <c r="G400" s="137"/>
      <c r="I400" s="94"/>
      <c r="J400" s="94"/>
      <c r="K400" s="264"/>
      <c r="L400" s="265"/>
      <c r="M400" s="34"/>
      <c r="N400" s="93"/>
    </row>
    <row r="401" spans="1:14">
      <c r="A401" s="134"/>
      <c r="B401" s="135"/>
      <c r="C401" s="136"/>
      <c r="D401" s="136"/>
      <c r="E401" s="136"/>
      <c r="F401" s="270"/>
      <c r="G401" s="137"/>
      <c r="I401" s="94"/>
      <c r="J401" s="94"/>
      <c r="K401" s="264"/>
      <c r="L401" s="265"/>
      <c r="M401" s="34"/>
      <c r="N401" s="93"/>
    </row>
    <row r="402" spans="1:14">
      <c r="A402" s="134"/>
      <c r="B402" s="135"/>
      <c r="C402" s="136"/>
      <c r="D402" s="136"/>
      <c r="E402" s="136"/>
      <c r="F402" s="270"/>
      <c r="G402" s="137"/>
      <c r="I402" s="94"/>
      <c r="J402" s="94"/>
      <c r="K402" s="264"/>
      <c r="L402" s="265"/>
      <c r="M402" s="34"/>
      <c r="N402" s="93"/>
    </row>
    <row r="403" spans="1:14">
      <c r="A403" s="134"/>
      <c r="B403" s="135"/>
      <c r="C403" s="136"/>
      <c r="D403" s="136"/>
      <c r="E403" s="136"/>
      <c r="F403" s="270"/>
      <c r="G403" s="137"/>
      <c r="I403" s="94"/>
      <c r="J403" s="94"/>
      <c r="K403" s="264"/>
      <c r="L403" s="265"/>
      <c r="M403" s="34"/>
      <c r="N403" s="93"/>
    </row>
    <row r="404" spans="1:14">
      <c r="A404" s="134"/>
      <c r="B404" s="135"/>
      <c r="C404" s="136"/>
      <c r="D404" s="136"/>
      <c r="E404" s="136"/>
      <c r="F404" s="270"/>
      <c r="G404" s="137"/>
      <c r="I404" s="94"/>
      <c r="J404" s="94"/>
      <c r="K404" s="264"/>
      <c r="L404" s="265"/>
      <c r="M404" s="34"/>
      <c r="N404" s="93"/>
    </row>
    <row r="405" spans="1:14">
      <c r="A405" s="134"/>
      <c r="B405" s="135"/>
      <c r="C405" s="136"/>
      <c r="D405" s="136"/>
      <c r="E405" s="136"/>
      <c r="F405" s="270"/>
      <c r="G405" s="137"/>
      <c r="I405" s="94"/>
      <c r="J405" s="94"/>
      <c r="K405" s="264"/>
      <c r="L405" s="265"/>
      <c r="M405" s="34"/>
      <c r="N405" s="93"/>
    </row>
    <row r="406" spans="1:14">
      <c r="A406" s="134"/>
      <c r="B406" s="135"/>
      <c r="C406" s="136"/>
      <c r="D406" s="136"/>
      <c r="E406" s="136"/>
      <c r="F406" s="270"/>
      <c r="G406" s="137"/>
      <c r="I406" s="94"/>
      <c r="J406" s="94"/>
      <c r="K406" s="264"/>
      <c r="L406" s="265"/>
      <c r="M406" s="34"/>
      <c r="N406" s="93"/>
    </row>
    <row r="407" spans="1:14">
      <c r="A407" s="134"/>
      <c r="B407" s="135"/>
      <c r="C407" s="136"/>
      <c r="D407" s="136"/>
      <c r="E407" s="136"/>
      <c r="F407" s="270"/>
      <c r="G407" s="137"/>
      <c r="I407" s="94"/>
      <c r="J407" s="94"/>
      <c r="K407" s="264"/>
      <c r="L407" s="265"/>
      <c r="M407" s="34"/>
      <c r="N407" s="93"/>
    </row>
    <row r="408" spans="1:14">
      <c r="A408" s="134"/>
      <c r="B408" s="135"/>
      <c r="C408" s="136"/>
      <c r="D408" s="136"/>
      <c r="E408" s="136"/>
      <c r="F408" s="270"/>
      <c r="G408" s="137"/>
      <c r="I408" s="94"/>
      <c r="J408" s="94"/>
      <c r="K408" s="264"/>
      <c r="L408" s="265"/>
      <c r="M408" s="34"/>
      <c r="N408" s="93"/>
    </row>
    <row r="409" spans="1:14">
      <c r="A409" s="134"/>
      <c r="B409" s="135"/>
      <c r="C409" s="136"/>
      <c r="D409" s="136"/>
      <c r="E409" s="136"/>
      <c r="F409" s="270"/>
      <c r="G409" s="137"/>
      <c r="I409" s="94"/>
      <c r="J409" s="94"/>
      <c r="K409" s="264"/>
      <c r="L409" s="265"/>
      <c r="M409" s="34"/>
      <c r="N409" s="93"/>
    </row>
    <row r="410" spans="1:14">
      <c r="A410" s="134"/>
      <c r="B410" s="135"/>
      <c r="C410" s="136"/>
      <c r="D410" s="136"/>
      <c r="E410" s="136"/>
      <c r="F410" s="270"/>
      <c r="G410" s="137"/>
      <c r="I410" s="94"/>
      <c r="J410" s="94"/>
      <c r="K410" s="264"/>
      <c r="L410" s="265"/>
      <c r="M410" s="34"/>
      <c r="N410" s="93"/>
    </row>
    <row r="411" spans="1:14">
      <c r="A411" s="134"/>
      <c r="B411" s="135"/>
      <c r="C411" s="136"/>
      <c r="D411" s="136"/>
      <c r="E411" s="136"/>
      <c r="F411" s="270"/>
      <c r="G411" s="137"/>
      <c r="I411" s="94"/>
      <c r="J411" s="94"/>
      <c r="K411" s="264"/>
      <c r="L411" s="265"/>
      <c r="M411" s="34"/>
      <c r="N411" s="93"/>
    </row>
    <row r="412" spans="1:14">
      <c r="A412" s="134"/>
      <c r="B412" s="135"/>
      <c r="C412" s="136"/>
      <c r="D412" s="136"/>
      <c r="E412" s="136"/>
      <c r="F412" s="270"/>
      <c r="G412" s="137"/>
      <c r="I412" s="94"/>
      <c r="J412" s="94"/>
      <c r="K412" s="264"/>
      <c r="L412" s="265"/>
      <c r="M412" s="34"/>
      <c r="N412" s="93"/>
    </row>
    <row r="413" spans="1:14">
      <c r="A413" s="134"/>
      <c r="B413" s="135"/>
      <c r="C413" s="136"/>
      <c r="D413" s="136"/>
      <c r="E413" s="136"/>
      <c r="F413" s="270"/>
      <c r="G413" s="137"/>
      <c r="I413" s="94"/>
      <c r="J413" s="94"/>
      <c r="K413" s="264"/>
      <c r="L413" s="265"/>
      <c r="M413" s="34"/>
      <c r="N413" s="93"/>
    </row>
    <row r="414" spans="1:14">
      <c r="A414" s="134"/>
      <c r="B414" s="135"/>
      <c r="C414" s="136"/>
      <c r="D414" s="136"/>
      <c r="E414" s="136"/>
      <c r="F414" s="270"/>
      <c r="G414" s="137"/>
      <c r="I414" s="94"/>
      <c r="J414" s="94"/>
      <c r="K414" s="264"/>
      <c r="L414" s="265"/>
      <c r="M414" s="34"/>
      <c r="N414" s="93"/>
    </row>
    <row r="415" spans="1:14">
      <c r="A415" s="134"/>
      <c r="B415" s="135"/>
      <c r="C415" s="136"/>
      <c r="D415" s="136"/>
      <c r="E415" s="136"/>
      <c r="F415" s="270"/>
      <c r="G415" s="137"/>
      <c r="I415" s="94"/>
      <c r="J415" s="94"/>
      <c r="K415" s="264"/>
      <c r="L415" s="265"/>
      <c r="M415" s="34"/>
      <c r="N415" s="93"/>
    </row>
    <row r="416" spans="1:14">
      <c r="A416" s="134"/>
      <c r="B416" s="135"/>
      <c r="C416" s="136"/>
      <c r="D416" s="136"/>
      <c r="E416" s="136"/>
      <c r="F416" s="270"/>
      <c r="G416" s="137"/>
      <c r="I416" s="94"/>
      <c r="J416" s="94"/>
      <c r="K416" s="264"/>
      <c r="L416" s="265"/>
      <c r="M416" s="34"/>
      <c r="N416" s="93"/>
    </row>
    <row r="417" spans="1:14">
      <c r="A417" s="134"/>
      <c r="B417" s="135"/>
      <c r="C417" s="136"/>
      <c r="D417" s="136"/>
      <c r="E417" s="136"/>
      <c r="F417" s="270"/>
      <c r="G417" s="137"/>
      <c r="I417" s="94"/>
      <c r="J417" s="94"/>
      <c r="K417" s="264"/>
      <c r="L417" s="265"/>
      <c r="M417" s="34"/>
      <c r="N417" s="93"/>
    </row>
    <row r="418" spans="1:14">
      <c r="A418" s="134"/>
      <c r="B418" s="135"/>
      <c r="C418" s="136"/>
      <c r="D418" s="136"/>
      <c r="E418" s="136"/>
      <c r="F418" s="270"/>
      <c r="G418" s="137"/>
      <c r="I418" s="94"/>
      <c r="J418" s="94"/>
      <c r="K418" s="264"/>
      <c r="L418" s="265"/>
      <c r="M418" s="34"/>
      <c r="N418" s="93"/>
    </row>
    <row r="419" spans="1:14">
      <c r="A419" s="134"/>
      <c r="B419" s="135"/>
      <c r="C419" s="136"/>
      <c r="D419" s="136"/>
      <c r="E419" s="136"/>
      <c r="F419" s="270"/>
      <c r="G419" s="137"/>
      <c r="I419" s="94"/>
      <c r="J419" s="94"/>
      <c r="K419" s="264"/>
      <c r="L419" s="265"/>
      <c r="M419" s="34"/>
      <c r="N419" s="93"/>
    </row>
    <row r="420" spans="1:14">
      <c r="A420" s="134"/>
      <c r="B420" s="135"/>
      <c r="C420" s="136"/>
      <c r="D420" s="136"/>
      <c r="E420" s="136"/>
      <c r="F420" s="270"/>
      <c r="G420" s="137"/>
      <c r="I420" s="94"/>
      <c r="J420" s="94"/>
      <c r="K420" s="264"/>
      <c r="L420" s="265"/>
      <c r="M420" s="34"/>
      <c r="N420" s="93"/>
    </row>
    <row r="421" spans="1:14">
      <c r="A421" s="134"/>
      <c r="B421" s="135"/>
      <c r="C421" s="136"/>
      <c r="D421" s="136"/>
      <c r="E421" s="136"/>
      <c r="F421" s="270"/>
      <c r="G421" s="137"/>
      <c r="I421" s="94"/>
      <c r="J421" s="94"/>
      <c r="K421" s="264"/>
      <c r="L421" s="265"/>
      <c r="M421" s="34"/>
      <c r="N421" s="93"/>
    </row>
    <row r="422" spans="1:14">
      <c r="A422" s="134"/>
      <c r="B422" s="135"/>
      <c r="C422" s="136"/>
      <c r="D422" s="136"/>
      <c r="E422" s="136"/>
      <c r="F422" s="270"/>
      <c r="G422" s="137"/>
      <c r="I422" s="94"/>
      <c r="J422" s="94"/>
      <c r="K422" s="264"/>
      <c r="L422" s="265"/>
      <c r="M422" s="34"/>
      <c r="N422" s="93"/>
    </row>
    <row r="423" spans="1:14">
      <c r="A423" s="134"/>
      <c r="B423" s="135"/>
      <c r="C423" s="136"/>
      <c r="D423" s="136"/>
      <c r="E423" s="136"/>
      <c r="F423" s="270"/>
      <c r="G423" s="137"/>
      <c r="I423" s="94"/>
      <c r="J423" s="94"/>
      <c r="K423" s="264"/>
      <c r="L423" s="265"/>
      <c r="M423" s="34"/>
      <c r="N423" s="93"/>
    </row>
    <row r="424" spans="1:14">
      <c r="A424" s="134"/>
      <c r="B424" s="135"/>
      <c r="C424" s="136"/>
      <c r="D424" s="136"/>
      <c r="E424" s="136"/>
      <c r="F424" s="270"/>
      <c r="G424" s="137"/>
      <c r="I424" s="94"/>
      <c r="J424" s="94"/>
      <c r="K424" s="264"/>
      <c r="L424" s="265"/>
      <c r="M424" s="34"/>
      <c r="N424" s="93"/>
    </row>
    <row r="425" spans="1:14">
      <c r="A425" s="134"/>
      <c r="B425" s="135"/>
      <c r="C425" s="136"/>
      <c r="D425" s="136"/>
      <c r="E425" s="136"/>
      <c r="F425" s="270"/>
      <c r="G425" s="137"/>
      <c r="J425" s="265"/>
      <c r="K425" s="264"/>
      <c r="L425" s="265"/>
      <c r="M425" s="34"/>
      <c r="N425" s="93"/>
    </row>
    <row r="426" spans="1:14">
      <c r="A426" s="134"/>
      <c r="B426" s="135"/>
      <c r="C426" s="136"/>
      <c r="D426" s="136"/>
      <c r="E426" s="136"/>
      <c r="F426" s="270"/>
      <c r="G426" s="137"/>
      <c r="J426" s="265"/>
      <c r="K426" s="264"/>
      <c r="L426" s="265"/>
      <c r="M426" s="34"/>
      <c r="N426" s="93"/>
    </row>
    <row r="427" spans="1:14">
      <c r="A427" s="134"/>
      <c r="B427" s="135"/>
      <c r="C427" s="136"/>
      <c r="D427" s="136"/>
      <c r="E427" s="136"/>
      <c r="F427" s="270"/>
      <c r="G427" s="137"/>
      <c r="J427" s="265"/>
      <c r="K427" s="264"/>
      <c r="L427" s="265"/>
      <c r="M427" s="34"/>
      <c r="N427" s="93"/>
    </row>
    <row r="428" spans="1:14">
      <c r="J428" s="265"/>
      <c r="K428" s="264"/>
      <c r="L428" s="265"/>
      <c r="M428" s="34"/>
    </row>
  </sheetData>
  <pageMargins left="0.75" right="0.75" top="1" bottom="1" header="0.5" footer="0.5"/>
  <pageSetup orientation="portrait" r:id="rId1"/>
  <headerFooter alignWithMargins="0"/>
  <ignoredErrors>
    <ignoredError sqref="AA2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0000"/>
  </sheetPr>
  <dimension ref="A1:AT229"/>
  <sheetViews>
    <sheetView zoomScaleNormal="100" workbookViewId="0">
      <selection activeCell="G32" sqref="G32"/>
    </sheetView>
  </sheetViews>
  <sheetFormatPr defaultColWidth="8.85546875" defaultRowHeight="12"/>
  <cols>
    <col min="1" max="1" width="3.5703125" style="108" customWidth="1"/>
    <col min="2" max="2" width="5" style="83" bestFit="1" customWidth="1"/>
    <col min="3" max="3" width="5.5703125" style="83" bestFit="1" customWidth="1"/>
    <col min="4" max="4" width="7.42578125" style="83" customWidth="1"/>
    <col min="5" max="8" width="4.85546875" style="83" bestFit="1" customWidth="1"/>
    <col min="9" max="9" width="2.5703125" style="108" customWidth="1"/>
    <col min="10" max="10" width="5" style="50" bestFit="1" customWidth="1"/>
    <col min="11" max="11" width="7.5703125" style="50" customWidth="1"/>
    <col min="12" max="12" width="6.28515625" style="50" customWidth="1"/>
    <col min="13" max="13" width="2.42578125" style="50" customWidth="1"/>
    <col min="14" max="14" width="5.85546875" style="50" bestFit="1" customWidth="1"/>
    <col min="15" max="15" width="8.5703125" style="50" bestFit="1" customWidth="1"/>
    <col min="16" max="16" width="6.140625" style="50" bestFit="1" customWidth="1"/>
    <col min="17" max="18" width="8.85546875" style="50" customWidth="1"/>
    <col min="19" max="19" width="5.42578125" style="50" customWidth="1"/>
    <col min="20" max="20" width="1.28515625" style="50" customWidth="1"/>
    <col min="21" max="21" width="5" style="50" bestFit="1" customWidth="1"/>
    <col min="22" max="22" width="7.7109375" style="50" bestFit="1" customWidth="1"/>
    <col min="23" max="23" width="5.42578125" style="50" bestFit="1" customWidth="1"/>
    <col min="24" max="24" width="1.7109375" style="50" customWidth="1"/>
    <col min="25" max="25" width="5.85546875" style="50" bestFit="1" customWidth="1"/>
    <col min="26" max="26" width="8.5703125" style="50" bestFit="1" customWidth="1"/>
    <col min="27" max="27" width="6.140625" style="50" bestFit="1" customWidth="1"/>
    <col min="28" max="29" width="8.85546875" style="50" customWidth="1"/>
    <col min="30" max="30" width="4.85546875" style="50" customWidth="1"/>
    <col min="31" max="31" width="8.85546875" style="108" customWidth="1"/>
    <col min="32" max="46" width="8.85546875" style="108"/>
    <col min="47" max="225" width="8.85546875" style="50"/>
    <col min="226" max="226" width="5" style="50" customWidth="1"/>
    <col min="227" max="228" width="3.7109375" style="50" customWidth="1"/>
    <col min="229" max="229" width="5" style="50" customWidth="1"/>
    <col min="230" max="231" width="3.7109375" style="50" customWidth="1"/>
    <col min="232" max="232" width="5.85546875" style="50" customWidth="1"/>
    <col min="233" max="235" width="3.7109375" style="50" customWidth="1"/>
    <col min="236" max="236" width="6.42578125" style="50" customWidth="1"/>
    <col min="237" max="237" width="5.7109375" style="50" customWidth="1"/>
    <col min="238" max="238" width="7.140625" style="50" bestFit="1" customWidth="1"/>
    <col min="239" max="239" width="6" style="50" customWidth="1"/>
    <col min="240" max="240" width="3.7109375" style="50" customWidth="1"/>
    <col min="241" max="241" width="4.140625" style="50" customWidth="1"/>
    <col min="242" max="242" width="3.85546875" style="50" customWidth="1"/>
    <col min="243" max="243" width="4.28515625" style="50" customWidth="1"/>
    <col min="244" max="244" width="6.28515625" style="50" customWidth="1"/>
    <col min="245" max="245" width="4.85546875" style="50" customWidth="1"/>
    <col min="246" max="246" width="6.42578125" style="50" customWidth="1"/>
    <col min="247" max="247" width="4.7109375" style="50" customWidth="1"/>
    <col min="248" max="249" width="5.7109375" style="50" customWidth="1"/>
    <col min="250" max="250" width="3.42578125" style="50" bestFit="1" customWidth="1"/>
    <col min="251" max="251" width="5.42578125" style="50" customWidth="1"/>
    <col min="252" max="252" width="5.5703125" style="50" customWidth="1"/>
    <col min="253" max="253" width="5" style="50" bestFit="1" customWidth="1"/>
    <col min="254" max="254" width="7.5703125" style="50" customWidth="1"/>
    <col min="255" max="255" width="7" style="50" customWidth="1"/>
    <col min="256" max="256" width="5" style="50" bestFit="1" customWidth="1"/>
    <col min="257" max="257" width="7.7109375" style="50" bestFit="1" customWidth="1"/>
    <col min="258" max="258" width="8.5703125" style="50" bestFit="1" customWidth="1"/>
    <col min="259" max="259" width="8.42578125" style="50" customWidth="1"/>
    <col min="260" max="261" width="8.85546875" style="50" customWidth="1"/>
    <col min="262" max="262" width="8.42578125" style="50" customWidth="1"/>
    <col min="263" max="263" width="3" style="50" customWidth="1"/>
    <col min="264" max="264" width="5" style="50" bestFit="1" customWidth="1"/>
    <col min="265" max="265" width="7.7109375" style="50" bestFit="1" customWidth="1"/>
    <col min="266" max="266" width="5.42578125" style="50" bestFit="1" customWidth="1"/>
    <col min="267" max="267" width="5" style="50" bestFit="1" customWidth="1"/>
    <col min="268" max="268" width="7.7109375" style="50" bestFit="1" customWidth="1"/>
    <col min="269" max="269" width="8.5703125" style="50" bestFit="1" customWidth="1"/>
    <col min="270" max="270" width="8.42578125" style="50" customWidth="1"/>
    <col min="271" max="272" width="8.85546875" style="50" customWidth="1"/>
    <col min="273" max="273" width="8.42578125" style="50" customWidth="1"/>
    <col min="274" max="274" width="8.85546875" style="50" customWidth="1"/>
    <col min="275" max="275" width="2.85546875" style="50" bestFit="1" customWidth="1"/>
    <col min="276" max="276" width="3.42578125" style="50" bestFit="1" customWidth="1"/>
    <col min="277" max="277" width="6.140625" style="50" bestFit="1" customWidth="1"/>
    <col min="278" max="278" width="6.42578125" style="50" bestFit="1" customWidth="1"/>
    <col min="279" max="279" width="4.85546875" style="50" bestFit="1" customWidth="1"/>
    <col min="280" max="280" width="4.5703125" style="50" bestFit="1" customWidth="1"/>
    <col min="281" max="281" width="4.42578125" style="50" bestFit="1" customWidth="1"/>
    <col min="282" max="283" width="8.85546875" style="50" customWidth="1"/>
    <col min="284" max="284" width="16.140625" style="50" bestFit="1" customWidth="1"/>
    <col min="285" max="285" width="13.7109375" style="50" bestFit="1" customWidth="1"/>
    <col min="286" max="286" width="12.85546875" style="50" bestFit="1" customWidth="1"/>
    <col min="287" max="481" width="8.85546875" style="50"/>
    <col min="482" max="482" width="5" style="50" customWidth="1"/>
    <col min="483" max="484" width="3.7109375" style="50" customWidth="1"/>
    <col min="485" max="485" width="5" style="50" customWidth="1"/>
    <col min="486" max="487" width="3.7109375" style="50" customWidth="1"/>
    <col min="488" max="488" width="5.85546875" style="50" customWidth="1"/>
    <col min="489" max="491" width="3.7109375" style="50" customWidth="1"/>
    <col min="492" max="492" width="6.42578125" style="50" customWidth="1"/>
    <col min="493" max="493" width="5.7109375" style="50" customWidth="1"/>
    <col min="494" max="494" width="7.140625" style="50" bestFit="1" customWidth="1"/>
    <col min="495" max="495" width="6" style="50" customWidth="1"/>
    <col min="496" max="496" width="3.7109375" style="50" customWidth="1"/>
    <col min="497" max="497" width="4.140625" style="50" customWidth="1"/>
    <col min="498" max="498" width="3.85546875" style="50" customWidth="1"/>
    <col min="499" max="499" width="4.28515625" style="50" customWidth="1"/>
    <col min="500" max="500" width="6.28515625" style="50" customWidth="1"/>
    <col min="501" max="501" width="4.85546875" style="50" customWidth="1"/>
    <col min="502" max="502" width="6.42578125" style="50" customWidth="1"/>
    <col min="503" max="503" width="4.7109375" style="50" customWidth="1"/>
    <col min="504" max="505" width="5.7109375" style="50" customWidth="1"/>
    <col min="506" max="506" width="3.42578125" style="50" bestFit="1" customWidth="1"/>
    <col min="507" max="507" width="5.42578125" style="50" customWidth="1"/>
    <col min="508" max="508" width="5.5703125" style="50" customWidth="1"/>
    <col min="509" max="509" width="5" style="50" bestFit="1" customWidth="1"/>
    <col min="510" max="510" width="7.5703125" style="50" customWidth="1"/>
    <col min="511" max="511" width="7" style="50" customWidth="1"/>
    <col min="512" max="512" width="5" style="50" bestFit="1" customWidth="1"/>
    <col min="513" max="513" width="7.7109375" style="50" bestFit="1" customWidth="1"/>
    <col min="514" max="514" width="8.5703125" style="50" bestFit="1" customWidth="1"/>
    <col min="515" max="515" width="8.42578125" style="50" customWidth="1"/>
    <col min="516" max="517" width="8.85546875" style="50" customWidth="1"/>
    <col min="518" max="518" width="8.42578125" style="50" customWidth="1"/>
    <col min="519" max="519" width="3" style="50" customWidth="1"/>
    <col min="520" max="520" width="5" style="50" bestFit="1" customWidth="1"/>
    <col min="521" max="521" width="7.7109375" style="50" bestFit="1" customWidth="1"/>
    <col min="522" max="522" width="5.42578125" style="50" bestFit="1" customWidth="1"/>
    <col min="523" max="523" width="5" style="50" bestFit="1" customWidth="1"/>
    <col min="524" max="524" width="7.7109375" style="50" bestFit="1" customWidth="1"/>
    <col min="525" max="525" width="8.5703125" style="50" bestFit="1" customWidth="1"/>
    <col min="526" max="526" width="8.42578125" style="50" customWidth="1"/>
    <col min="527" max="528" width="8.85546875" style="50" customWidth="1"/>
    <col min="529" max="529" width="8.42578125" style="50" customWidth="1"/>
    <col min="530" max="530" width="8.85546875" style="50" customWidth="1"/>
    <col min="531" max="531" width="2.85546875" style="50" bestFit="1" customWidth="1"/>
    <col min="532" max="532" width="3.42578125" style="50" bestFit="1" customWidth="1"/>
    <col min="533" max="533" width="6.140625" style="50" bestFit="1" customWidth="1"/>
    <col min="534" max="534" width="6.42578125" style="50" bestFit="1" customWidth="1"/>
    <col min="535" max="535" width="4.85546875" style="50" bestFit="1" customWidth="1"/>
    <col min="536" max="536" width="4.5703125" style="50" bestFit="1" customWidth="1"/>
    <col min="537" max="537" width="4.42578125" style="50" bestFit="1" customWidth="1"/>
    <col min="538" max="539" width="8.85546875" style="50" customWidth="1"/>
    <col min="540" max="540" width="16.140625" style="50" bestFit="1" customWidth="1"/>
    <col min="541" max="541" width="13.7109375" style="50" bestFit="1" customWidth="1"/>
    <col min="542" max="542" width="12.85546875" style="50" bestFit="1" customWidth="1"/>
    <col min="543" max="737" width="8.85546875" style="50"/>
    <col min="738" max="738" width="5" style="50" customWidth="1"/>
    <col min="739" max="740" width="3.7109375" style="50" customWidth="1"/>
    <col min="741" max="741" width="5" style="50" customWidth="1"/>
    <col min="742" max="743" width="3.7109375" style="50" customWidth="1"/>
    <col min="744" max="744" width="5.85546875" style="50" customWidth="1"/>
    <col min="745" max="747" width="3.7109375" style="50" customWidth="1"/>
    <col min="748" max="748" width="6.42578125" style="50" customWidth="1"/>
    <col min="749" max="749" width="5.7109375" style="50" customWidth="1"/>
    <col min="750" max="750" width="7.140625" style="50" bestFit="1" customWidth="1"/>
    <col min="751" max="751" width="6" style="50" customWidth="1"/>
    <col min="752" max="752" width="3.7109375" style="50" customWidth="1"/>
    <col min="753" max="753" width="4.140625" style="50" customWidth="1"/>
    <col min="754" max="754" width="3.85546875" style="50" customWidth="1"/>
    <col min="755" max="755" width="4.28515625" style="50" customWidth="1"/>
    <col min="756" max="756" width="6.28515625" style="50" customWidth="1"/>
    <col min="757" max="757" width="4.85546875" style="50" customWidth="1"/>
    <col min="758" max="758" width="6.42578125" style="50" customWidth="1"/>
    <col min="759" max="759" width="4.7109375" style="50" customWidth="1"/>
    <col min="760" max="761" width="5.7109375" style="50" customWidth="1"/>
    <col min="762" max="762" width="3.42578125" style="50" bestFit="1" customWidth="1"/>
    <col min="763" max="763" width="5.42578125" style="50" customWidth="1"/>
    <col min="764" max="764" width="5.5703125" style="50" customWidth="1"/>
    <col min="765" max="765" width="5" style="50" bestFit="1" customWidth="1"/>
    <col min="766" max="766" width="7.5703125" style="50" customWidth="1"/>
    <col min="767" max="767" width="7" style="50" customWidth="1"/>
    <col min="768" max="768" width="5" style="50" bestFit="1" customWidth="1"/>
    <col min="769" max="769" width="7.7109375" style="50" bestFit="1" customWidth="1"/>
    <col min="770" max="770" width="8.5703125" style="50" bestFit="1" customWidth="1"/>
    <col min="771" max="771" width="8.42578125" style="50" customWidth="1"/>
    <col min="772" max="773" width="8.85546875" style="50" customWidth="1"/>
    <col min="774" max="774" width="8.42578125" style="50" customWidth="1"/>
    <col min="775" max="775" width="3" style="50" customWidth="1"/>
    <col min="776" max="776" width="5" style="50" bestFit="1" customWidth="1"/>
    <col min="777" max="777" width="7.7109375" style="50" bestFit="1" customWidth="1"/>
    <col min="778" max="778" width="5.42578125" style="50" bestFit="1" customWidth="1"/>
    <col min="779" max="779" width="5" style="50" bestFit="1" customWidth="1"/>
    <col min="780" max="780" width="7.7109375" style="50" bestFit="1" customWidth="1"/>
    <col min="781" max="781" width="8.5703125" style="50" bestFit="1" customWidth="1"/>
    <col min="782" max="782" width="8.42578125" style="50" customWidth="1"/>
    <col min="783" max="784" width="8.85546875" style="50" customWidth="1"/>
    <col min="785" max="785" width="8.42578125" style="50" customWidth="1"/>
    <col min="786" max="786" width="8.85546875" style="50" customWidth="1"/>
    <col min="787" max="787" width="2.85546875" style="50" bestFit="1" customWidth="1"/>
    <col min="788" max="788" width="3.42578125" style="50" bestFit="1" customWidth="1"/>
    <col min="789" max="789" width="6.140625" style="50" bestFit="1" customWidth="1"/>
    <col min="790" max="790" width="6.42578125" style="50" bestFit="1" customWidth="1"/>
    <col min="791" max="791" width="4.85546875" style="50" bestFit="1" customWidth="1"/>
    <col min="792" max="792" width="4.5703125" style="50" bestFit="1" customWidth="1"/>
    <col min="793" max="793" width="4.42578125" style="50" bestFit="1" customWidth="1"/>
    <col min="794" max="795" width="8.85546875" style="50" customWidth="1"/>
    <col min="796" max="796" width="16.140625" style="50" bestFit="1" customWidth="1"/>
    <col min="797" max="797" width="13.7109375" style="50" bestFit="1" customWidth="1"/>
    <col min="798" max="798" width="12.85546875" style="50" bestFit="1" customWidth="1"/>
    <col min="799" max="993" width="8.85546875" style="50"/>
    <col min="994" max="994" width="5" style="50" customWidth="1"/>
    <col min="995" max="996" width="3.7109375" style="50" customWidth="1"/>
    <col min="997" max="997" width="5" style="50" customWidth="1"/>
    <col min="998" max="999" width="3.7109375" style="50" customWidth="1"/>
    <col min="1000" max="1000" width="5.85546875" style="50" customWidth="1"/>
    <col min="1001" max="1003" width="3.7109375" style="50" customWidth="1"/>
    <col min="1004" max="1004" width="6.42578125" style="50" customWidth="1"/>
    <col min="1005" max="1005" width="5.7109375" style="50" customWidth="1"/>
    <col min="1006" max="1006" width="7.140625" style="50" bestFit="1" customWidth="1"/>
    <col min="1007" max="1007" width="6" style="50" customWidth="1"/>
    <col min="1008" max="1008" width="3.7109375" style="50" customWidth="1"/>
    <col min="1009" max="1009" width="4.140625" style="50" customWidth="1"/>
    <col min="1010" max="1010" width="3.85546875" style="50" customWidth="1"/>
    <col min="1011" max="1011" width="4.28515625" style="50" customWidth="1"/>
    <col min="1012" max="1012" width="6.28515625" style="50" customWidth="1"/>
    <col min="1013" max="1013" width="4.85546875" style="50" customWidth="1"/>
    <col min="1014" max="1014" width="6.42578125" style="50" customWidth="1"/>
    <col min="1015" max="1015" width="4.7109375" style="50" customWidth="1"/>
    <col min="1016" max="1017" width="5.7109375" style="50" customWidth="1"/>
    <col min="1018" max="1018" width="3.42578125" style="50" bestFit="1" customWidth="1"/>
    <col min="1019" max="1019" width="5.42578125" style="50" customWidth="1"/>
    <col min="1020" max="1020" width="5.5703125" style="50" customWidth="1"/>
    <col min="1021" max="1021" width="5" style="50" bestFit="1" customWidth="1"/>
    <col min="1022" max="1022" width="7.5703125" style="50" customWidth="1"/>
    <col min="1023" max="1023" width="7" style="50" customWidth="1"/>
    <col min="1024" max="1024" width="5" style="50" bestFit="1" customWidth="1"/>
    <col min="1025" max="1025" width="7.7109375" style="50" bestFit="1" customWidth="1"/>
    <col min="1026" max="1026" width="8.5703125" style="50" bestFit="1" customWidth="1"/>
    <col min="1027" max="1027" width="8.42578125" style="50" customWidth="1"/>
    <col min="1028" max="1029" width="8.85546875" style="50" customWidth="1"/>
    <col min="1030" max="1030" width="8.42578125" style="50" customWidth="1"/>
    <col min="1031" max="1031" width="3" style="50" customWidth="1"/>
    <col min="1032" max="1032" width="5" style="50" bestFit="1" customWidth="1"/>
    <col min="1033" max="1033" width="7.7109375" style="50" bestFit="1" customWidth="1"/>
    <col min="1034" max="1034" width="5.42578125" style="50" bestFit="1" customWidth="1"/>
    <col min="1035" max="1035" width="5" style="50" bestFit="1" customWidth="1"/>
    <col min="1036" max="1036" width="7.7109375" style="50" bestFit="1" customWidth="1"/>
    <col min="1037" max="1037" width="8.5703125" style="50" bestFit="1" customWidth="1"/>
    <col min="1038" max="1038" width="8.42578125" style="50" customWidth="1"/>
    <col min="1039" max="1040" width="8.85546875" style="50" customWidth="1"/>
    <col min="1041" max="1041" width="8.42578125" style="50" customWidth="1"/>
    <col min="1042" max="1042" width="8.85546875" style="50" customWidth="1"/>
    <col min="1043" max="1043" width="2.85546875" style="50" bestFit="1" customWidth="1"/>
    <col min="1044" max="1044" width="3.42578125" style="50" bestFit="1" customWidth="1"/>
    <col min="1045" max="1045" width="6.140625" style="50" bestFit="1" customWidth="1"/>
    <col min="1046" max="1046" width="6.42578125" style="50" bestFit="1" customWidth="1"/>
    <col min="1047" max="1047" width="4.85546875" style="50" bestFit="1" customWidth="1"/>
    <col min="1048" max="1048" width="4.5703125" style="50" bestFit="1" customWidth="1"/>
    <col min="1049" max="1049" width="4.42578125" style="50" bestFit="1" customWidth="1"/>
    <col min="1050" max="1051" width="8.85546875" style="50" customWidth="1"/>
    <col min="1052" max="1052" width="16.140625" style="50" bestFit="1" customWidth="1"/>
    <col min="1053" max="1053" width="13.7109375" style="50" bestFit="1" customWidth="1"/>
    <col min="1054" max="1054" width="12.85546875" style="50" bestFit="1" customWidth="1"/>
    <col min="1055" max="1249" width="8.85546875" style="50"/>
    <col min="1250" max="1250" width="5" style="50" customWidth="1"/>
    <col min="1251" max="1252" width="3.7109375" style="50" customWidth="1"/>
    <col min="1253" max="1253" width="5" style="50" customWidth="1"/>
    <col min="1254" max="1255" width="3.7109375" style="50" customWidth="1"/>
    <col min="1256" max="1256" width="5.85546875" style="50" customWidth="1"/>
    <col min="1257" max="1259" width="3.7109375" style="50" customWidth="1"/>
    <col min="1260" max="1260" width="6.42578125" style="50" customWidth="1"/>
    <col min="1261" max="1261" width="5.7109375" style="50" customWidth="1"/>
    <col min="1262" max="1262" width="7.140625" style="50" bestFit="1" customWidth="1"/>
    <col min="1263" max="1263" width="6" style="50" customWidth="1"/>
    <col min="1264" max="1264" width="3.7109375" style="50" customWidth="1"/>
    <col min="1265" max="1265" width="4.140625" style="50" customWidth="1"/>
    <col min="1266" max="1266" width="3.85546875" style="50" customWidth="1"/>
    <col min="1267" max="1267" width="4.28515625" style="50" customWidth="1"/>
    <col min="1268" max="1268" width="6.28515625" style="50" customWidth="1"/>
    <col min="1269" max="1269" width="4.85546875" style="50" customWidth="1"/>
    <col min="1270" max="1270" width="6.42578125" style="50" customWidth="1"/>
    <col min="1271" max="1271" width="4.7109375" style="50" customWidth="1"/>
    <col min="1272" max="1273" width="5.7109375" style="50" customWidth="1"/>
    <col min="1274" max="1274" width="3.42578125" style="50" bestFit="1" customWidth="1"/>
    <col min="1275" max="1275" width="5.42578125" style="50" customWidth="1"/>
    <col min="1276" max="1276" width="5.5703125" style="50" customWidth="1"/>
    <col min="1277" max="1277" width="5" style="50" bestFit="1" customWidth="1"/>
    <col min="1278" max="1278" width="7.5703125" style="50" customWidth="1"/>
    <col min="1279" max="1279" width="7" style="50" customWidth="1"/>
    <col min="1280" max="1280" width="5" style="50" bestFit="1" customWidth="1"/>
    <col min="1281" max="1281" width="7.7109375" style="50" bestFit="1" customWidth="1"/>
    <col min="1282" max="1282" width="8.5703125" style="50" bestFit="1" customWidth="1"/>
    <col min="1283" max="1283" width="8.42578125" style="50" customWidth="1"/>
    <col min="1284" max="1285" width="8.85546875" style="50" customWidth="1"/>
    <col min="1286" max="1286" width="8.42578125" style="50" customWidth="1"/>
    <col min="1287" max="1287" width="3" style="50" customWidth="1"/>
    <col min="1288" max="1288" width="5" style="50" bestFit="1" customWidth="1"/>
    <col min="1289" max="1289" width="7.7109375" style="50" bestFit="1" customWidth="1"/>
    <col min="1290" max="1290" width="5.42578125" style="50" bestFit="1" customWidth="1"/>
    <col min="1291" max="1291" width="5" style="50" bestFit="1" customWidth="1"/>
    <col min="1292" max="1292" width="7.7109375" style="50" bestFit="1" customWidth="1"/>
    <col min="1293" max="1293" width="8.5703125" style="50" bestFit="1" customWidth="1"/>
    <col min="1294" max="1294" width="8.42578125" style="50" customWidth="1"/>
    <col min="1295" max="1296" width="8.85546875" style="50" customWidth="1"/>
    <col min="1297" max="1297" width="8.42578125" style="50" customWidth="1"/>
    <col min="1298" max="1298" width="8.85546875" style="50" customWidth="1"/>
    <col min="1299" max="1299" width="2.85546875" style="50" bestFit="1" customWidth="1"/>
    <col min="1300" max="1300" width="3.42578125" style="50" bestFit="1" customWidth="1"/>
    <col min="1301" max="1301" width="6.140625" style="50" bestFit="1" customWidth="1"/>
    <col min="1302" max="1302" width="6.42578125" style="50" bestFit="1" customWidth="1"/>
    <col min="1303" max="1303" width="4.85546875" style="50" bestFit="1" customWidth="1"/>
    <col min="1304" max="1304" width="4.5703125" style="50" bestFit="1" customWidth="1"/>
    <col min="1305" max="1305" width="4.42578125" style="50" bestFit="1" customWidth="1"/>
    <col min="1306" max="1307" width="8.85546875" style="50" customWidth="1"/>
    <col min="1308" max="1308" width="16.140625" style="50" bestFit="1" customWidth="1"/>
    <col min="1309" max="1309" width="13.7109375" style="50" bestFit="1" customWidth="1"/>
    <col min="1310" max="1310" width="12.85546875" style="50" bestFit="1" customWidth="1"/>
    <col min="1311" max="1505" width="8.85546875" style="50"/>
    <col min="1506" max="1506" width="5" style="50" customWidth="1"/>
    <col min="1507" max="1508" width="3.7109375" style="50" customWidth="1"/>
    <col min="1509" max="1509" width="5" style="50" customWidth="1"/>
    <col min="1510" max="1511" width="3.7109375" style="50" customWidth="1"/>
    <col min="1512" max="1512" width="5.85546875" style="50" customWidth="1"/>
    <col min="1513" max="1515" width="3.7109375" style="50" customWidth="1"/>
    <col min="1516" max="1516" width="6.42578125" style="50" customWidth="1"/>
    <col min="1517" max="1517" width="5.7109375" style="50" customWidth="1"/>
    <col min="1518" max="1518" width="7.140625" style="50" bestFit="1" customWidth="1"/>
    <col min="1519" max="1519" width="6" style="50" customWidth="1"/>
    <col min="1520" max="1520" width="3.7109375" style="50" customWidth="1"/>
    <col min="1521" max="1521" width="4.140625" style="50" customWidth="1"/>
    <col min="1522" max="1522" width="3.85546875" style="50" customWidth="1"/>
    <col min="1523" max="1523" width="4.28515625" style="50" customWidth="1"/>
    <col min="1524" max="1524" width="6.28515625" style="50" customWidth="1"/>
    <col min="1525" max="1525" width="4.85546875" style="50" customWidth="1"/>
    <col min="1526" max="1526" width="6.42578125" style="50" customWidth="1"/>
    <col min="1527" max="1527" width="4.7109375" style="50" customWidth="1"/>
    <col min="1528" max="1529" width="5.7109375" style="50" customWidth="1"/>
    <col min="1530" max="1530" width="3.42578125" style="50" bestFit="1" customWidth="1"/>
    <col min="1531" max="1531" width="5.42578125" style="50" customWidth="1"/>
    <col min="1532" max="1532" width="5.5703125" style="50" customWidth="1"/>
    <col min="1533" max="1533" width="5" style="50" bestFit="1" customWidth="1"/>
    <col min="1534" max="1534" width="7.5703125" style="50" customWidth="1"/>
    <col min="1535" max="1535" width="7" style="50" customWidth="1"/>
    <col min="1536" max="1536" width="5" style="50" bestFit="1" customWidth="1"/>
    <col min="1537" max="1537" width="7.7109375" style="50" bestFit="1" customWidth="1"/>
    <col min="1538" max="1538" width="8.5703125" style="50" bestFit="1" customWidth="1"/>
    <col min="1539" max="1539" width="8.42578125" style="50" customWidth="1"/>
    <col min="1540" max="1541" width="8.85546875" style="50" customWidth="1"/>
    <col min="1542" max="1542" width="8.42578125" style="50" customWidth="1"/>
    <col min="1543" max="1543" width="3" style="50" customWidth="1"/>
    <col min="1544" max="1544" width="5" style="50" bestFit="1" customWidth="1"/>
    <col min="1545" max="1545" width="7.7109375" style="50" bestFit="1" customWidth="1"/>
    <col min="1546" max="1546" width="5.42578125" style="50" bestFit="1" customWidth="1"/>
    <col min="1547" max="1547" width="5" style="50" bestFit="1" customWidth="1"/>
    <col min="1548" max="1548" width="7.7109375" style="50" bestFit="1" customWidth="1"/>
    <col min="1549" max="1549" width="8.5703125" style="50" bestFit="1" customWidth="1"/>
    <col min="1550" max="1550" width="8.42578125" style="50" customWidth="1"/>
    <col min="1551" max="1552" width="8.85546875" style="50" customWidth="1"/>
    <col min="1553" max="1553" width="8.42578125" style="50" customWidth="1"/>
    <col min="1554" max="1554" width="8.85546875" style="50" customWidth="1"/>
    <col min="1555" max="1555" width="2.85546875" style="50" bestFit="1" customWidth="1"/>
    <col min="1556" max="1556" width="3.42578125" style="50" bestFit="1" customWidth="1"/>
    <col min="1557" max="1557" width="6.140625" style="50" bestFit="1" customWidth="1"/>
    <col min="1558" max="1558" width="6.42578125" style="50" bestFit="1" customWidth="1"/>
    <col min="1559" max="1559" width="4.85546875" style="50" bestFit="1" customWidth="1"/>
    <col min="1560" max="1560" width="4.5703125" style="50" bestFit="1" customWidth="1"/>
    <col min="1561" max="1561" width="4.42578125" style="50" bestFit="1" customWidth="1"/>
    <col min="1562" max="1563" width="8.85546875" style="50" customWidth="1"/>
    <col min="1564" max="1564" width="16.140625" style="50" bestFit="1" customWidth="1"/>
    <col min="1565" max="1565" width="13.7109375" style="50" bestFit="1" customWidth="1"/>
    <col min="1566" max="1566" width="12.85546875" style="50" bestFit="1" customWidth="1"/>
    <col min="1567" max="1761" width="8.85546875" style="50"/>
    <col min="1762" max="1762" width="5" style="50" customWidth="1"/>
    <col min="1763" max="1764" width="3.7109375" style="50" customWidth="1"/>
    <col min="1765" max="1765" width="5" style="50" customWidth="1"/>
    <col min="1766" max="1767" width="3.7109375" style="50" customWidth="1"/>
    <col min="1768" max="1768" width="5.85546875" style="50" customWidth="1"/>
    <col min="1769" max="1771" width="3.7109375" style="50" customWidth="1"/>
    <col min="1772" max="1772" width="6.42578125" style="50" customWidth="1"/>
    <col min="1773" max="1773" width="5.7109375" style="50" customWidth="1"/>
    <col min="1774" max="1774" width="7.140625" style="50" bestFit="1" customWidth="1"/>
    <col min="1775" max="1775" width="6" style="50" customWidth="1"/>
    <col min="1776" max="1776" width="3.7109375" style="50" customWidth="1"/>
    <col min="1777" max="1777" width="4.140625" style="50" customWidth="1"/>
    <col min="1778" max="1778" width="3.85546875" style="50" customWidth="1"/>
    <col min="1779" max="1779" width="4.28515625" style="50" customWidth="1"/>
    <col min="1780" max="1780" width="6.28515625" style="50" customWidth="1"/>
    <col min="1781" max="1781" width="4.85546875" style="50" customWidth="1"/>
    <col min="1782" max="1782" width="6.42578125" style="50" customWidth="1"/>
    <col min="1783" max="1783" width="4.7109375" style="50" customWidth="1"/>
    <col min="1784" max="1785" width="5.7109375" style="50" customWidth="1"/>
    <col min="1786" max="1786" width="3.42578125" style="50" bestFit="1" customWidth="1"/>
    <col min="1787" max="1787" width="5.42578125" style="50" customWidth="1"/>
    <col min="1788" max="1788" width="5.5703125" style="50" customWidth="1"/>
    <col min="1789" max="1789" width="5" style="50" bestFit="1" customWidth="1"/>
    <col min="1790" max="1790" width="7.5703125" style="50" customWidth="1"/>
    <col min="1791" max="1791" width="7" style="50" customWidth="1"/>
    <col min="1792" max="1792" width="5" style="50" bestFit="1" customWidth="1"/>
    <col min="1793" max="1793" width="7.7109375" style="50" bestFit="1" customWidth="1"/>
    <col min="1794" max="1794" width="8.5703125" style="50" bestFit="1" customWidth="1"/>
    <col min="1795" max="1795" width="8.42578125" style="50" customWidth="1"/>
    <col min="1796" max="1797" width="8.85546875" style="50" customWidth="1"/>
    <col min="1798" max="1798" width="8.42578125" style="50" customWidth="1"/>
    <col min="1799" max="1799" width="3" style="50" customWidth="1"/>
    <col min="1800" max="1800" width="5" style="50" bestFit="1" customWidth="1"/>
    <col min="1801" max="1801" width="7.7109375" style="50" bestFit="1" customWidth="1"/>
    <col min="1802" max="1802" width="5.42578125" style="50" bestFit="1" customWidth="1"/>
    <col min="1803" max="1803" width="5" style="50" bestFit="1" customWidth="1"/>
    <col min="1804" max="1804" width="7.7109375" style="50" bestFit="1" customWidth="1"/>
    <col min="1805" max="1805" width="8.5703125" style="50" bestFit="1" customWidth="1"/>
    <col min="1806" max="1806" width="8.42578125" style="50" customWidth="1"/>
    <col min="1807" max="1808" width="8.85546875" style="50" customWidth="1"/>
    <col min="1809" max="1809" width="8.42578125" style="50" customWidth="1"/>
    <col min="1810" max="1810" width="8.85546875" style="50" customWidth="1"/>
    <col min="1811" max="1811" width="2.85546875" style="50" bestFit="1" customWidth="1"/>
    <col min="1812" max="1812" width="3.42578125" style="50" bestFit="1" customWidth="1"/>
    <col min="1813" max="1813" width="6.140625" style="50" bestFit="1" customWidth="1"/>
    <col min="1814" max="1814" width="6.42578125" style="50" bestFit="1" customWidth="1"/>
    <col min="1815" max="1815" width="4.85546875" style="50" bestFit="1" customWidth="1"/>
    <col min="1816" max="1816" width="4.5703125" style="50" bestFit="1" customWidth="1"/>
    <col min="1817" max="1817" width="4.42578125" style="50" bestFit="1" customWidth="1"/>
    <col min="1818" max="1819" width="8.85546875" style="50" customWidth="1"/>
    <col min="1820" max="1820" width="16.140625" style="50" bestFit="1" customWidth="1"/>
    <col min="1821" max="1821" width="13.7109375" style="50" bestFit="1" customWidth="1"/>
    <col min="1822" max="1822" width="12.85546875" style="50" bestFit="1" customWidth="1"/>
    <col min="1823" max="2017" width="8.85546875" style="50"/>
    <col min="2018" max="2018" width="5" style="50" customWidth="1"/>
    <col min="2019" max="2020" width="3.7109375" style="50" customWidth="1"/>
    <col min="2021" max="2021" width="5" style="50" customWidth="1"/>
    <col min="2022" max="2023" width="3.7109375" style="50" customWidth="1"/>
    <col min="2024" max="2024" width="5.85546875" style="50" customWidth="1"/>
    <col min="2025" max="2027" width="3.7109375" style="50" customWidth="1"/>
    <col min="2028" max="2028" width="6.42578125" style="50" customWidth="1"/>
    <col min="2029" max="2029" width="5.7109375" style="50" customWidth="1"/>
    <col min="2030" max="2030" width="7.140625" style="50" bestFit="1" customWidth="1"/>
    <col min="2031" max="2031" width="6" style="50" customWidth="1"/>
    <col min="2032" max="2032" width="3.7109375" style="50" customWidth="1"/>
    <col min="2033" max="2033" width="4.140625" style="50" customWidth="1"/>
    <col min="2034" max="2034" width="3.85546875" style="50" customWidth="1"/>
    <col min="2035" max="2035" width="4.28515625" style="50" customWidth="1"/>
    <col min="2036" max="2036" width="6.28515625" style="50" customWidth="1"/>
    <col min="2037" max="2037" width="4.85546875" style="50" customWidth="1"/>
    <col min="2038" max="2038" width="6.42578125" style="50" customWidth="1"/>
    <col min="2039" max="2039" width="4.7109375" style="50" customWidth="1"/>
    <col min="2040" max="2041" width="5.7109375" style="50" customWidth="1"/>
    <col min="2042" max="2042" width="3.42578125" style="50" bestFit="1" customWidth="1"/>
    <col min="2043" max="2043" width="5.42578125" style="50" customWidth="1"/>
    <col min="2044" max="2044" width="5.5703125" style="50" customWidth="1"/>
    <col min="2045" max="2045" width="5" style="50" bestFit="1" customWidth="1"/>
    <col min="2046" max="2046" width="7.5703125" style="50" customWidth="1"/>
    <col min="2047" max="2047" width="7" style="50" customWidth="1"/>
    <col min="2048" max="2048" width="5" style="50" bestFit="1" customWidth="1"/>
    <col min="2049" max="2049" width="7.7109375" style="50" bestFit="1" customWidth="1"/>
    <col min="2050" max="2050" width="8.5703125" style="50" bestFit="1" customWidth="1"/>
    <col min="2051" max="2051" width="8.42578125" style="50" customWidth="1"/>
    <col min="2052" max="2053" width="8.85546875" style="50" customWidth="1"/>
    <col min="2054" max="2054" width="8.42578125" style="50" customWidth="1"/>
    <col min="2055" max="2055" width="3" style="50" customWidth="1"/>
    <col min="2056" max="2056" width="5" style="50" bestFit="1" customWidth="1"/>
    <col min="2057" max="2057" width="7.7109375" style="50" bestFit="1" customWidth="1"/>
    <col min="2058" max="2058" width="5.42578125" style="50" bestFit="1" customWidth="1"/>
    <col min="2059" max="2059" width="5" style="50" bestFit="1" customWidth="1"/>
    <col min="2060" max="2060" width="7.7109375" style="50" bestFit="1" customWidth="1"/>
    <col min="2061" max="2061" width="8.5703125" style="50" bestFit="1" customWidth="1"/>
    <col min="2062" max="2062" width="8.42578125" style="50" customWidth="1"/>
    <col min="2063" max="2064" width="8.85546875" style="50" customWidth="1"/>
    <col min="2065" max="2065" width="8.42578125" style="50" customWidth="1"/>
    <col min="2066" max="2066" width="8.85546875" style="50" customWidth="1"/>
    <col min="2067" max="2067" width="2.85546875" style="50" bestFit="1" customWidth="1"/>
    <col min="2068" max="2068" width="3.42578125" style="50" bestFit="1" customWidth="1"/>
    <col min="2069" max="2069" width="6.140625" style="50" bestFit="1" customWidth="1"/>
    <col min="2070" max="2070" width="6.42578125" style="50" bestFit="1" customWidth="1"/>
    <col min="2071" max="2071" width="4.85546875" style="50" bestFit="1" customWidth="1"/>
    <col min="2072" max="2072" width="4.5703125" style="50" bestFit="1" customWidth="1"/>
    <col min="2073" max="2073" width="4.42578125" style="50" bestFit="1" customWidth="1"/>
    <col min="2074" max="2075" width="8.85546875" style="50" customWidth="1"/>
    <col min="2076" max="2076" width="16.140625" style="50" bestFit="1" customWidth="1"/>
    <col min="2077" max="2077" width="13.7109375" style="50" bestFit="1" customWidth="1"/>
    <col min="2078" max="2078" width="12.85546875" style="50" bestFit="1" customWidth="1"/>
    <col min="2079" max="2273" width="8.85546875" style="50"/>
    <col min="2274" max="2274" width="5" style="50" customWidth="1"/>
    <col min="2275" max="2276" width="3.7109375" style="50" customWidth="1"/>
    <col min="2277" max="2277" width="5" style="50" customWidth="1"/>
    <col min="2278" max="2279" width="3.7109375" style="50" customWidth="1"/>
    <col min="2280" max="2280" width="5.85546875" style="50" customWidth="1"/>
    <col min="2281" max="2283" width="3.7109375" style="50" customWidth="1"/>
    <col min="2284" max="2284" width="6.42578125" style="50" customWidth="1"/>
    <col min="2285" max="2285" width="5.7109375" style="50" customWidth="1"/>
    <col min="2286" max="2286" width="7.140625" style="50" bestFit="1" customWidth="1"/>
    <col min="2287" max="2287" width="6" style="50" customWidth="1"/>
    <col min="2288" max="2288" width="3.7109375" style="50" customWidth="1"/>
    <col min="2289" max="2289" width="4.140625" style="50" customWidth="1"/>
    <col min="2290" max="2290" width="3.85546875" style="50" customWidth="1"/>
    <col min="2291" max="2291" width="4.28515625" style="50" customWidth="1"/>
    <col min="2292" max="2292" width="6.28515625" style="50" customWidth="1"/>
    <col min="2293" max="2293" width="4.85546875" style="50" customWidth="1"/>
    <col min="2294" max="2294" width="6.42578125" style="50" customWidth="1"/>
    <col min="2295" max="2295" width="4.7109375" style="50" customWidth="1"/>
    <col min="2296" max="2297" width="5.7109375" style="50" customWidth="1"/>
    <col min="2298" max="2298" width="3.42578125" style="50" bestFit="1" customWidth="1"/>
    <col min="2299" max="2299" width="5.42578125" style="50" customWidth="1"/>
    <col min="2300" max="2300" width="5.5703125" style="50" customWidth="1"/>
    <col min="2301" max="2301" width="5" style="50" bestFit="1" customWidth="1"/>
    <col min="2302" max="2302" width="7.5703125" style="50" customWidth="1"/>
    <col min="2303" max="2303" width="7" style="50" customWidth="1"/>
    <col min="2304" max="2304" width="5" style="50" bestFit="1" customWidth="1"/>
    <col min="2305" max="2305" width="7.7109375" style="50" bestFit="1" customWidth="1"/>
    <col min="2306" max="2306" width="8.5703125" style="50" bestFit="1" customWidth="1"/>
    <col min="2307" max="2307" width="8.42578125" style="50" customWidth="1"/>
    <col min="2308" max="2309" width="8.85546875" style="50" customWidth="1"/>
    <col min="2310" max="2310" width="8.42578125" style="50" customWidth="1"/>
    <col min="2311" max="2311" width="3" style="50" customWidth="1"/>
    <col min="2312" max="2312" width="5" style="50" bestFit="1" customWidth="1"/>
    <col min="2313" max="2313" width="7.7109375" style="50" bestFit="1" customWidth="1"/>
    <col min="2314" max="2314" width="5.42578125" style="50" bestFit="1" customWidth="1"/>
    <col min="2315" max="2315" width="5" style="50" bestFit="1" customWidth="1"/>
    <col min="2316" max="2316" width="7.7109375" style="50" bestFit="1" customWidth="1"/>
    <col min="2317" max="2317" width="8.5703125" style="50" bestFit="1" customWidth="1"/>
    <col min="2318" max="2318" width="8.42578125" style="50" customWidth="1"/>
    <col min="2319" max="2320" width="8.85546875" style="50" customWidth="1"/>
    <col min="2321" max="2321" width="8.42578125" style="50" customWidth="1"/>
    <col min="2322" max="2322" width="8.85546875" style="50" customWidth="1"/>
    <col min="2323" max="2323" width="2.85546875" style="50" bestFit="1" customWidth="1"/>
    <col min="2324" max="2324" width="3.42578125" style="50" bestFit="1" customWidth="1"/>
    <col min="2325" max="2325" width="6.140625" style="50" bestFit="1" customWidth="1"/>
    <col min="2326" max="2326" width="6.42578125" style="50" bestFit="1" customWidth="1"/>
    <col min="2327" max="2327" width="4.85546875" style="50" bestFit="1" customWidth="1"/>
    <col min="2328" max="2328" width="4.5703125" style="50" bestFit="1" customWidth="1"/>
    <col min="2329" max="2329" width="4.42578125" style="50" bestFit="1" customWidth="1"/>
    <col min="2330" max="2331" width="8.85546875" style="50" customWidth="1"/>
    <col min="2332" max="2332" width="16.140625" style="50" bestFit="1" customWidth="1"/>
    <col min="2333" max="2333" width="13.7109375" style="50" bestFit="1" customWidth="1"/>
    <col min="2334" max="2334" width="12.85546875" style="50" bestFit="1" customWidth="1"/>
    <col min="2335" max="2529" width="8.85546875" style="50"/>
    <col min="2530" max="2530" width="5" style="50" customWidth="1"/>
    <col min="2531" max="2532" width="3.7109375" style="50" customWidth="1"/>
    <col min="2533" max="2533" width="5" style="50" customWidth="1"/>
    <col min="2534" max="2535" width="3.7109375" style="50" customWidth="1"/>
    <col min="2536" max="2536" width="5.85546875" style="50" customWidth="1"/>
    <col min="2537" max="2539" width="3.7109375" style="50" customWidth="1"/>
    <col min="2540" max="2540" width="6.42578125" style="50" customWidth="1"/>
    <col min="2541" max="2541" width="5.7109375" style="50" customWidth="1"/>
    <col min="2542" max="2542" width="7.140625" style="50" bestFit="1" customWidth="1"/>
    <col min="2543" max="2543" width="6" style="50" customWidth="1"/>
    <col min="2544" max="2544" width="3.7109375" style="50" customWidth="1"/>
    <col min="2545" max="2545" width="4.140625" style="50" customWidth="1"/>
    <col min="2546" max="2546" width="3.85546875" style="50" customWidth="1"/>
    <col min="2547" max="2547" width="4.28515625" style="50" customWidth="1"/>
    <col min="2548" max="2548" width="6.28515625" style="50" customWidth="1"/>
    <col min="2549" max="2549" width="4.85546875" style="50" customWidth="1"/>
    <col min="2550" max="2550" width="6.42578125" style="50" customWidth="1"/>
    <col min="2551" max="2551" width="4.7109375" style="50" customWidth="1"/>
    <col min="2552" max="2553" width="5.7109375" style="50" customWidth="1"/>
    <col min="2554" max="2554" width="3.42578125" style="50" bestFit="1" customWidth="1"/>
    <col min="2555" max="2555" width="5.42578125" style="50" customWidth="1"/>
    <col min="2556" max="2556" width="5.5703125" style="50" customWidth="1"/>
    <col min="2557" max="2557" width="5" style="50" bestFit="1" customWidth="1"/>
    <col min="2558" max="2558" width="7.5703125" style="50" customWidth="1"/>
    <col min="2559" max="2559" width="7" style="50" customWidth="1"/>
    <col min="2560" max="2560" width="5" style="50" bestFit="1" customWidth="1"/>
    <col min="2561" max="2561" width="7.7109375" style="50" bestFit="1" customWidth="1"/>
    <col min="2562" max="2562" width="8.5703125" style="50" bestFit="1" customWidth="1"/>
    <col min="2563" max="2563" width="8.42578125" style="50" customWidth="1"/>
    <col min="2564" max="2565" width="8.85546875" style="50" customWidth="1"/>
    <col min="2566" max="2566" width="8.42578125" style="50" customWidth="1"/>
    <col min="2567" max="2567" width="3" style="50" customWidth="1"/>
    <col min="2568" max="2568" width="5" style="50" bestFit="1" customWidth="1"/>
    <col min="2569" max="2569" width="7.7109375" style="50" bestFit="1" customWidth="1"/>
    <col min="2570" max="2570" width="5.42578125" style="50" bestFit="1" customWidth="1"/>
    <col min="2571" max="2571" width="5" style="50" bestFit="1" customWidth="1"/>
    <col min="2572" max="2572" width="7.7109375" style="50" bestFit="1" customWidth="1"/>
    <col min="2573" max="2573" width="8.5703125" style="50" bestFit="1" customWidth="1"/>
    <col min="2574" max="2574" width="8.42578125" style="50" customWidth="1"/>
    <col min="2575" max="2576" width="8.85546875" style="50" customWidth="1"/>
    <col min="2577" max="2577" width="8.42578125" style="50" customWidth="1"/>
    <col min="2578" max="2578" width="8.85546875" style="50" customWidth="1"/>
    <col min="2579" max="2579" width="2.85546875" style="50" bestFit="1" customWidth="1"/>
    <col min="2580" max="2580" width="3.42578125" style="50" bestFit="1" customWidth="1"/>
    <col min="2581" max="2581" width="6.140625" style="50" bestFit="1" customWidth="1"/>
    <col min="2582" max="2582" width="6.42578125" style="50" bestFit="1" customWidth="1"/>
    <col min="2583" max="2583" width="4.85546875" style="50" bestFit="1" customWidth="1"/>
    <col min="2584" max="2584" width="4.5703125" style="50" bestFit="1" customWidth="1"/>
    <col min="2585" max="2585" width="4.42578125" style="50" bestFit="1" customWidth="1"/>
    <col min="2586" max="2587" width="8.85546875" style="50" customWidth="1"/>
    <col min="2588" max="2588" width="16.140625" style="50" bestFit="1" customWidth="1"/>
    <col min="2589" max="2589" width="13.7109375" style="50" bestFit="1" customWidth="1"/>
    <col min="2590" max="2590" width="12.85546875" style="50" bestFit="1" customWidth="1"/>
    <col min="2591" max="2785" width="8.85546875" style="50"/>
    <col min="2786" max="2786" width="5" style="50" customWidth="1"/>
    <col min="2787" max="2788" width="3.7109375" style="50" customWidth="1"/>
    <col min="2789" max="2789" width="5" style="50" customWidth="1"/>
    <col min="2790" max="2791" width="3.7109375" style="50" customWidth="1"/>
    <col min="2792" max="2792" width="5.85546875" style="50" customWidth="1"/>
    <col min="2793" max="2795" width="3.7109375" style="50" customWidth="1"/>
    <col min="2796" max="2796" width="6.42578125" style="50" customWidth="1"/>
    <col min="2797" max="2797" width="5.7109375" style="50" customWidth="1"/>
    <col min="2798" max="2798" width="7.140625" style="50" bestFit="1" customWidth="1"/>
    <col min="2799" max="2799" width="6" style="50" customWidth="1"/>
    <col min="2800" max="2800" width="3.7109375" style="50" customWidth="1"/>
    <col min="2801" max="2801" width="4.140625" style="50" customWidth="1"/>
    <col min="2802" max="2802" width="3.85546875" style="50" customWidth="1"/>
    <col min="2803" max="2803" width="4.28515625" style="50" customWidth="1"/>
    <col min="2804" max="2804" width="6.28515625" style="50" customWidth="1"/>
    <col min="2805" max="2805" width="4.85546875" style="50" customWidth="1"/>
    <col min="2806" max="2806" width="6.42578125" style="50" customWidth="1"/>
    <col min="2807" max="2807" width="4.7109375" style="50" customWidth="1"/>
    <col min="2808" max="2809" width="5.7109375" style="50" customWidth="1"/>
    <col min="2810" max="2810" width="3.42578125" style="50" bestFit="1" customWidth="1"/>
    <col min="2811" max="2811" width="5.42578125" style="50" customWidth="1"/>
    <col min="2812" max="2812" width="5.5703125" style="50" customWidth="1"/>
    <col min="2813" max="2813" width="5" style="50" bestFit="1" customWidth="1"/>
    <col min="2814" max="2814" width="7.5703125" style="50" customWidth="1"/>
    <col min="2815" max="2815" width="7" style="50" customWidth="1"/>
    <col min="2816" max="2816" width="5" style="50" bestFit="1" customWidth="1"/>
    <col min="2817" max="2817" width="7.7109375" style="50" bestFit="1" customWidth="1"/>
    <col min="2818" max="2818" width="8.5703125" style="50" bestFit="1" customWidth="1"/>
    <col min="2819" max="2819" width="8.42578125" style="50" customWidth="1"/>
    <col min="2820" max="2821" width="8.85546875" style="50" customWidth="1"/>
    <col min="2822" max="2822" width="8.42578125" style="50" customWidth="1"/>
    <col min="2823" max="2823" width="3" style="50" customWidth="1"/>
    <col min="2824" max="2824" width="5" style="50" bestFit="1" customWidth="1"/>
    <col min="2825" max="2825" width="7.7109375" style="50" bestFit="1" customWidth="1"/>
    <col min="2826" max="2826" width="5.42578125" style="50" bestFit="1" customWidth="1"/>
    <col min="2827" max="2827" width="5" style="50" bestFit="1" customWidth="1"/>
    <col min="2828" max="2828" width="7.7109375" style="50" bestFit="1" customWidth="1"/>
    <col min="2829" max="2829" width="8.5703125" style="50" bestFit="1" customWidth="1"/>
    <col min="2830" max="2830" width="8.42578125" style="50" customWidth="1"/>
    <col min="2831" max="2832" width="8.85546875" style="50" customWidth="1"/>
    <col min="2833" max="2833" width="8.42578125" style="50" customWidth="1"/>
    <col min="2834" max="2834" width="8.85546875" style="50" customWidth="1"/>
    <col min="2835" max="2835" width="2.85546875" style="50" bestFit="1" customWidth="1"/>
    <col min="2836" max="2836" width="3.42578125" style="50" bestFit="1" customWidth="1"/>
    <col min="2837" max="2837" width="6.140625" style="50" bestFit="1" customWidth="1"/>
    <col min="2838" max="2838" width="6.42578125" style="50" bestFit="1" customWidth="1"/>
    <col min="2839" max="2839" width="4.85546875" style="50" bestFit="1" customWidth="1"/>
    <col min="2840" max="2840" width="4.5703125" style="50" bestFit="1" customWidth="1"/>
    <col min="2841" max="2841" width="4.42578125" style="50" bestFit="1" customWidth="1"/>
    <col min="2842" max="2843" width="8.85546875" style="50" customWidth="1"/>
    <col min="2844" max="2844" width="16.140625" style="50" bestFit="1" customWidth="1"/>
    <col min="2845" max="2845" width="13.7109375" style="50" bestFit="1" customWidth="1"/>
    <col min="2846" max="2846" width="12.85546875" style="50" bestFit="1" customWidth="1"/>
    <col min="2847" max="3041" width="8.85546875" style="50"/>
    <col min="3042" max="3042" width="5" style="50" customWidth="1"/>
    <col min="3043" max="3044" width="3.7109375" style="50" customWidth="1"/>
    <col min="3045" max="3045" width="5" style="50" customWidth="1"/>
    <col min="3046" max="3047" width="3.7109375" style="50" customWidth="1"/>
    <col min="3048" max="3048" width="5.85546875" style="50" customWidth="1"/>
    <col min="3049" max="3051" width="3.7109375" style="50" customWidth="1"/>
    <col min="3052" max="3052" width="6.42578125" style="50" customWidth="1"/>
    <col min="3053" max="3053" width="5.7109375" style="50" customWidth="1"/>
    <col min="3054" max="3054" width="7.140625" style="50" bestFit="1" customWidth="1"/>
    <col min="3055" max="3055" width="6" style="50" customWidth="1"/>
    <col min="3056" max="3056" width="3.7109375" style="50" customWidth="1"/>
    <col min="3057" max="3057" width="4.140625" style="50" customWidth="1"/>
    <col min="3058" max="3058" width="3.85546875" style="50" customWidth="1"/>
    <col min="3059" max="3059" width="4.28515625" style="50" customWidth="1"/>
    <col min="3060" max="3060" width="6.28515625" style="50" customWidth="1"/>
    <col min="3061" max="3061" width="4.85546875" style="50" customWidth="1"/>
    <col min="3062" max="3062" width="6.42578125" style="50" customWidth="1"/>
    <col min="3063" max="3063" width="4.7109375" style="50" customWidth="1"/>
    <col min="3064" max="3065" width="5.7109375" style="50" customWidth="1"/>
    <col min="3066" max="3066" width="3.42578125" style="50" bestFit="1" customWidth="1"/>
    <col min="3067" max="3067" width="5.42578125" style="50" customWidth="1"/>
    <col min="3068" max="3068" width="5.5703125" style="50" customWidth="1"/>
    <col min="3069" max="3069" width="5" style="50" bestFit="1" customWidth="1"/>
    <col min="3070" max="3070" width="7.5703125" style="50" customWidth="1"/>
    <col min="3071" max="3071" width="7" style="50" customWidth="1"/>
    <col min="3072" max="3072" width="5" style="50" bestFit="1" customWidth="1"/>
    <col min="3073" max="3073" width="7.7109375" style="50" bestFit="1" customWidth="1"/>
    <col min="3074" max="3074" width="8.5703125" style="50" bestFit="1" customWidth="1"/>
    <col min="3075" max="3075" width="8.42578125" style="50" customWidth="1"/>
    <col min="3076" max="3077" width="8.85546875" style="50" customWidth="1"/>
    <col min="3078" max="3078" width="8.42578125" style="50" customWidth="1"/>
    <col min="3079" max="3079" width="3" style="50" customWidth="1"/>
    <col min="3080" max="3080" width="5" style="50" bestFit="1" customWidth="1"/>
    <col min="3081" max="3081" width="7.7109375" style="50" bestFit="1" customWidth="1"/>
    <col min="3082" max="3082" width="5.42578125" style="50" bestFit="1" customWidth="1"/>
    <col min="3083" max="3083" width="5" style="50" bestFit="1" customWidth="1"/>
    <col min="3084" max="3084" width="7.7109375" style="50" bestFit="1" customWidth="1"/>
    <col min="3085" max="3085" width="8.5703125" style="50" bestFit="1" customWidth="1"/>
    <col min="3086" max="3086" width="8.42578125" style="50" customWidth="1"/>
    <col min="3087" max="3088" width="8.85546875" style="50" customWidth="1"/>
    <col min="3089" max="3089" width="8.42578125" style="50" customWidth="1"/>
    <col min="3090" max="3090" width="8.85546875" style="50" customWidth="1"/>
    <col min="3091" max="3091" width="2.85546875" style="50" bestFit="1" customWidth="1"/>
    <col min="3092" max="3092" width="3.42578125" style="50" bestFit="1" customWidth="1"/>
    <col min="3093" max="3093" width="6.140625" style="50" bestFit="1" customWidth="1"/>
    <col min="3094" max="3094" width="6.42578125" style="50" bestFit="1" customWidth="1"/>
    <col min="3095" max="3095" width="4.85546875" style="50" bestFit="1" customWidth="1"/>
    <col min="3096" max="3096" width="4.5703125" style="50" bestFit="1" customWidth="1"/>
    <col min="3097" max="3097" width="4.42578125" style="50" bestFit="1" customWidth="1"/>
    <col min="3098" max="3099" width="8.85546875" style="50" customWidth="1"/>
    <col min="3100" max="3100" width="16.140625" style="50" bestFit="1" customWidth="1"/>
    <col min="3101" max="3101" width="13.7109375" style="50" bestFit="1" customWidth="1"/>
    <col min="3102" max="3102" width="12.85546875" style="50" bestFit="1" customWidth="1"/>
    <col min="3103" max="3297" width="8.85546875" style="50"/>
    <col min="3298" max="3298" width="5" style="50" customWidth="1"/>
    <col min="3299" max="3300" width="3.7109375" style="50" customWidth="1"/>
    <col min="3301" max="3301" width="5" style="50" customWidth="1"/>
    <col min="3302" max="3303" width="3.7109375" style="50" customWidth="1"/>
    <col min="3304" max="3304" width="5.85546875" style="50" customWidth="1"/>
    <col min="3305" max="3307" width="3.7109375" style="50" customWidth="1"/>
    <col min="3308" max="3308" width="6.42578125" style="50" customWidth="1"/>
    <col min="3309" max="3309" width="5.7109375" style="50" customWidth="1"/>
    <col min="3310" max="3310" width="7.140625" style="50" bestFit="1" customWidth="1"/>
    <col min="3311" max="3311" width="6" style="50" customWidth="1"/>
    <col min="3312" max="3312" width="3.7109375" style="50" customWidth="1"/>
    <col min="3313" max="3313" width="4.140625" style="50" customWidth="1"/>
    <col min="3314" max="3314" width="3.85546875" style="50" customWidth="1"/>
    <col min="3315" max="3315" width="4.28515625" style="50" customWidth="1"/>
    <col min="3316" max="3316" width="6.28515625" style="50" customWidth="1"/>
    <col min="3317" max="3317" width="4.85546875" style="50" customWidth="1"/>
    <col min="3318" max="3318" width="6.42578125" style="50" customWidth="1"/>
    <col min="3319" max="3319" width="4.7109375" style="50" customWidth="1"/>
    <col min="3320" max="3321" width="5.7109375" style="50" customWidth="1"/>
    <col min="3322" max="3322" width="3.42578125" style="50" bestFit="1" customWidth="1"/>
    <col min="3323" max="3323" width="5.42578125" style="50" customWidth="1"/>
    <col min="3324" max="3324" width="5.5703125" style="50" customWidth="1"/>
    <col min="3325" max="3325" width="5" style="50" bestFit="1" customWidth="1"/>
    <col min="3326" max="3326" width="7.5703125" style="50" customWidth="1"/>
    <col min="3327" max="3327" width="7" style="50" customWidth="1"/>
    <col min="3328" max="3328" width="5" style="50" bestFit="1" customWidth="1"/>
    <col min="3329" max="3329" width="7.7109375" style="50" bestFit="1" customWidth="1"/>
    <col min="3330" max="3330" width="8.5703125" style="50" bestFit="1" customWidth="1"/>
    <col min="3331" max="3331" width="8.42578125" style="50" customWidth="1"/>
    <col min="3332" max="3333" width="8.85546875" style="50" customWidth="1"/>
    <col min="3334" max="3334" width="8.42578125" style="50" customWidth="1"/>
    <col min="3335" max="3335" width="3" style="50" customWidth="1"/>
    <col min="3336" max="3336" width="5" style="50" bestFit="1" customWidth="1"/>
    <col min="3337" max="3337" width="7.7109375" style="50" bestFit="1" customWidth="1"/>
    <col min="3338" max="3338" width="5.42578125" style="50" bestFit="1" customWidth="1"/>
    <col min="3339" max="3339" width="5" style="50" bestFit="1" customWidth="1"/>
    <col min="3340" max="3340" width="7.7109375" style="50" bestFit="1" customWidth="1"/>
    <col min="3341" max="3341" width="8.5703125" style="50" bestFit="1" customWidth="1"/>
    <col min="3342" max="3342" width="8.42578125" style="50" customWidth="1"/>
    <col min="3343" max="3344" width="8.85546875" style="50" customWidth="1"/>
    <col min="3345" max="3345" width="8.42578125" style="50" customWidth="1"/>
    <col min="3346" max="3346" width="8.85546875" style="50" customWidth="1"/>
    <col min="3347" max="3347" width="2.85546875" style="50" bestFit="1" customWidth="1"/>
    <col min="3348" max="3348" width="3.42578125" style="50" bestFit="1" customWidth="1"/>
    <col min="3349" max="3349" width="6.140625" style="50" bestFit="1" customWidth="1"/>
    <col min="3350" max="3350" width="6.42578125" style="50" bestFit="1" customWidth="1"/>
    <col min="3351" max="3351" width="4.85546875" style="50" bestFit="1" customWidth="1"/>
    <col min="3352" max="3352" width="4.5703125" style="50" bestFit="1" customWidth="1"/>
    <col min="3353" max="3353" width="4.42578125" style="50" bestFit="1" customWidth="1"/>
    <col min="3354" max="3355" width="8.85546875" style="50" customWidth="1"/>
    <col min="3356" max="3356" width="16.140625" style="50" bestFit="1" customWidth="1"/>
    <col min="3357" max="3357" width="13.7109375" style="50" bestFit="1" customWidth="1"/>
    <col min="3358" max="3358" width="12.85546875" style="50" bestFit="1" customWidth="1"/>
    <col min="3359" max="3553" width="8.85546875" style="50"/>
    <col min="3554" max="3554" width="5" style="50" customWidth="1"/>
    <col min="3555" max="3556" width="3.7109375" style="50" customWidth="1"/>
    <col min="3557" max="3557" width="5" style="50" customWidth="1"/>
    <col min="3558" max="3559" width="3.7109375" style="50" customWidth="1"/>
    <col min="3560" max="3560" width="5.85546875" style="50" customWidth="1"/>
    <col min="3561" max="3563" width="3.7109375" style="50" customWidth="1"/>
    <col min="3564" max="3564" width="6.42578125" style="50" customWidth="1"/>
    <col min="3565" max="3565" width="5.7109375" style="50" customWidth="1"/>
    <col min="3566" max="3566" width="7.140625" style="50" bestFit="1" customWidth="1"/>
    <col min="3567" max="3567" width="6" style="50" customWidth="1"/>
    <col min="3568" max="3568" width="3.7109375" style="50" customWidth="1"/>
    <col min="3569" max="3569" width="4.140625" style="50" customWidth="1"/>
    <col min="3570" max="3570" width="3.85546875" style="50" customWidth="1"/>
    <col min="3571" max="3571" width="4.28515625" style="50" customWidth="1"/>
    <col min="3572" max="3572" width="6.28515625" style="50" customWidth="1"/>
    <col min="3573" max="3573" width="4.85546875" style="50" customWidth="1"/>
    <col min="3574" max="3574" width="6.42578125" style="50" customWidth="1"/>
    <col min="3575" max="3575" width="4.7109375" style="50" customWidth="1"/>
    <col min="3576" max="3577" width="5.7109375" style="50" customWidth="1"/>
    <col min="3578" max="3578" width="3.42578125" style="50" bestFit="1" customWidth="1"/>
    <col min="3579" max="3579" width="5.42578125" style="50" customWidth="1"/>
    <col min="3580" max="3580" width="5.5703125" style="50" customWidth="1"/>
    <col min="3581" max="3581" width="5" style="50" bestFit="1" customWidth="1"/>
    <col min="3582" max="3582" width="7.5703125" style="50" customWidth="1"/>
    <col min="3583" max="3583" width="7" style="50" customWidth="1"/>
    <col min="3584" max="3584" width="5" style="50" bestFit="1" customWidth="1"/>
    <col min="3585" max="3585" width="7.7109375" style="50" bestFit="1" customWidth="1"/>
    <col min="3586" max="3586" width="8.5703125" style="50" bestFit="1" customWidth="1"/>
    <col min="3587" max="3587" width="8.42578125" style="50" customWidth="1"/>
    <col min="3588" max="3589" width="8.85546875" style="50" customWidth="1"/>
    <col min="3590" max="3590" width="8.42578125" style="50" customWidth="1"/>
    <col min="3591" max="3591" width="3" style="50" customWidth="1"/>
    <col min="3592" max="3592" width="5" style="50" bestFit="1" customWidth="1"/>
    <col min="3593" max="3593" width="7.7109375" style="50" bestFit="1" customWidth="1"/>
    <col min="3594" max="3594" width="5.42578125" style="50" bestFit="1" customWidth="1"/>
    <col min="3595" max="3595" width="5" style="50" bestFit="1" customWidth="1"/>
    <col min="3596" max="3596" width="7.7109375" style="50" bestFit="1" customWidth="1"/>
    <col min="3597" max="3597" width="8.5703125" style="50" bestFit="1" customWidth="1"/>
    <col min="3598" max="3598" width="8.42578125" style="50" customWidth="1"/>
    <col min="3599" max="3600" width="8.85546875" style="50" customWidth="1"/>
    <col min="3601" max="3601" width="8.42578125" style="50" customWidth="1"/>
    <col min="3602" max="3602" width="8.85546875" style="50" customWidth="1"/>
    <col min="3603" max="3603" width="2.85546875" style="50" bestFit="1" customWidth="1"/>
    <col min="3604" max="3604" width="3.42578125" style="50" bestFit="1" customWidth="1"/>
    <col min="3605" max="3605" width="6.140625" style="50" bestFit="1" customWidth="1"/>
    <col min="3606" max="3606" width="6.42578125" style="50" bestFit="1" customWidth="1"/>
    <col min="3607" max="3607" width="4.85546875" style="50" bestFit="1" customWidth="1"/>
    <col min="3608" max="3608" width="4.5703125" style="50" bestFit="1" customWidth="1"/>
    <col min="3609" max="3609" width="4.42578125" style="50" bestFit="1" customWidth="1"/>
    <col min="3610" max="3611" width="8.85546875" style="50" customWidth="1"/>
    <col min="3612" max="3612" width="16.140625" style="50" bestFit="1" customWidth="1"/>
    <col min="3613" max="3613" width="13.7109375" style="50" bestFit="1" customWidth="1"/>
    <col min="3614" max="3614" width="12.85546875" style="50" bestFit="1" customWidth="1"/>
    <col min="3615" max="3809" width="8.85546875" style="50"/>
    <col min="3810" max="3810" width="5" style="50" customWidth="1"/>
    <col min="3811" max="3812" width="3.7109375" style="50" customWidth="1"/>
    <col min="3813" max="3813" width="5" style="50" customWidth="1"/>
    <col min="3814" max="3815" width="3.7109375" style="50" customWidth="1"/>
    <col min="3816" max="3816" width="5.85546875" style="50" customWidth="1"/>
    <col min="3817" max="3819" width="3.7109375" style="50" customWidth="1"/>
    <col min="3820" max="3820" width="6.42578125" style="50" customWidth="1"/>
    <col min="3821" max="3821" width="5.7109375" style="50" customWidth="1"/>
    <col min="3822" max="3822" width="7.140625" style="50" bestFit="1" customWidth="1"/>
    <col min="3823" max="3823" width="6" style="50" customWidth="1"/>
    <col min="3824" max="3824" width="3.7109375" style="50" customWidth="1"/>
    <col min="3825" max="3825" width="4.140625" style="50" customWidth="1"/>
    <col min="3826" max="3826" width="3.85546875" style="50" customWidth="1"/>
    <col min="3827" max="3827" width="4.28515625" style="50" customWidth="1"/>
    <col min="3828" max="3828" width="6.28515625" style="50" customWidth="1"/>
    <col min="3829" max="3829" width="4.85546875" style="50" customWidth="1"/>
    <col min="3830" max="3830" width="6.42578125" style="50" customWidth="1"/>
    <col min="3831" max="3831" width="4.7109375" style="50" customWidth="1"/>
    <col min="3832" max="3833" width="5.7109375" style="50" customWidth="1"/>
    <col min="3834" max="3834" width="3.42578125" style="50" bestFit="1" customWidth="1"/>
    <col min="3835" max="3835" width="5.42578125" style="50" customWidth="1"/>
    <col min="3836" max="3836" width="5.5703125" style="50" customWidth="1"/>
    <col min="3837" max="3837" width="5" style="50" bestFit="1" customWidth="1"/>
    <col min="3838" max="3838" width="7.5703125" style="50" customWidth="1"/>
    <col min="3839" max="3839" width="7" style="50" customWidth="1"/>
    <col min="3840" max="3840" width="5" style="50" bestFit="1" customWidth="1"/>
    <col min="3841" max="3841" width="7.7109375" style="50" bestFit="1" customWidth="1"/>
    <col min="3842" max="3842" width="8.5703125" style="50" bestFit="1" customWidth="1"/>
    <col min="3843" max="3843" width="8.42578125" style="50" customWidth="1"/>
    <col min="3844" max="3845" width="8.85546875" style="50" customWidth="1"/>
    <col min="3846" max="3846" width="8.42578125" style="50" customWidth="1"/>
    <col min="3847" max="3847" width="3" style="50" customWidth="1"/>
    <col min="3848" max="3848" width="5" style="50" bestFit="1" customWidth="1"/>
    <col min="3849" max="3849" width="7.7109375" style="50" bestFit="1" customWidth="1"/>
    <col min="3850" max="3850" width="5.42578125" style="50" bestFit="1" customWidth="1"/>
    <col min="3851" max="3851" width="5" style="50" bestFit="1" customWidth="1"/>
    <col min="3852" max="3852" width="7.7109375" style="50" bestFit="1" customWidth="1"/>
    <col min="3853" max="3853" width="8.5703125" style="50" bestFit="1" customWidth="1"/>
    <col min="3854" max="3854" width="8.42578125" style="50" customWidth="1"/>
    <col min="3855" max="3856" width="8.85546875" style="50" customWidth="1"/>
    <col min="3857" max="3857" width="8.42578125" style="50" customWidth="1"/>
    <col min="3858" max="3858" width="8.85546875" style="50" customWidth="1"/>
    <col min="3859" max="3859" width="2.85546875" style="50" bestFit="1" customWidth="1"/>
    <col min="3860" max="3860" width="3.42578125" style="50" bestFit="1" customWidth="1"/>
    <col min="3861" max="3861" width="6.140625" style="50" bestFit="1" customWidth="1"/>
    <col min="3862" max="3862" width="6.42578125" style="50" bestFit="1" customWidth="1"/>
    <col min="3863" max="3863" width="4.85546875" style="50" bestFit="1" customWidth="1"/>
    <col min="3864" max="3864" width="4.5703125" style="50" bestFit="1" customWidth="1"/>
    <col min="3865" max="3865" width="4.42578125" style="50" bestFit="1" customWidth="1"/>
    <col min="3866" max="3867" width="8.85546875" style="50" customWidth="1"/>
    <col min="3868" max="3868" width="16.140625" style="50" bestFit="1" customWidth="1"/>
    <col min="3869" max="3869" width="13.7109375" style="50" bestFit="1" customWidth="1"/>
    <col min="3870" max="3870" width="12.85546875" style="50" bestFit="1" customWidth="1"/>
    <col min="3871" max="4065" width="8.85546875" style="50"/>
    <col min="4066" max="4066" width="5" style="50" customWidth="1"/>
    <col min="4067" max="4068" width="3.7109375" style="50" customWidth="1"/>
    <col min="4069" max="4069" width="5" style="50" customWidth="1"/>
    <col min="4070" max="4071" width="3.7109375" style="50" customWidth="1"/>
    <col min="4072" max="4072" width="5.85546875" style="50" customWidth="1"/>
    <col min="4073" max="4075" width="3.7109375" style="50" customWidth="1"/>
    <col min="4076" max="4076" width="6.42578125" style="50" customWidth="1"/>
    <col min="4077" max="4077" width="5.7109375" style="50" customWidth="1"/>
    <col min="4078" max="4078" width="7.140625" style="50" bestFit="1" customWidth="1"/>
    <col min="4079" max="4079" width="6" style="50" customWidth="1"/>
    <col min="4080" max="4080" width="3.7109375" style="50" customWidth="1"/>
    <col min="4081" max="4081" width="4.140625" style="50" customWidth="1"/>
    <col min="4082" max="4082" width="3.85546875" style="50" customWidth="1"/>
    <col min="4083" max="4083" width="4.28515625" style="50" customWidth="1"/>
    <col min="4084" max="4084" width="6.28515625" style="50" customWidth="1"/>
    <col min="4085" max="4085" width="4.85546875" style="50" customWidth="1"/>
    <col min="4086" max="4086" width="6.42578125" style="50" customWidth="1"/>
    <col min="4087" max="4087" width="4.7109375" style="50" customWidth="1"/>
    <col min="4088" max="4089" width="5.7109375" style="50" customWidth="1"/>
    <col min="4090" max="4090" width="3.42578125" style="50" bestFit="1" customWidth="1"/>
    <col min="4091" max="4091" width="5.42578125" style="50" customWidth="1"/>
    <col min="4092" max="4092" width="5.5703125" style="50" customWidth="1"/>
    <col min="4093" max="4093" width="5" style="50" bestFit="1" customWidth="1"/>
    <col min="4094" max="4094" width="7.5703125" style="50" customWidth="1"/>
    <col min="4095" max="4095" width="7" style="50" customWidth="1"/>
    <col min="4096" max="4096" width="5" style="50" bestFit="1" customWidth="1"/>
    <col min="4097" max="4097" width="7.7109375" style="50" bestFit="1" customWidth="1"/>
    <col min="4098" max="4098" width="8.5703125" style="50" bestFit="1" customWidth="1"/>
    <col min="4099" max="4099" width="8.42578125" style="50" customWidth="1"/>
    <col min="4100" max="4101" width="8.85546875" style="50" customWidth="1"/>
    <col min="4102" max="4102" width="8.42578125" style="50" customWidth="1"/>
    <col min="4103" max="4103" width="3" style="50" customWidth="1"/>
    <col min="4104" max="4104" width="5" style="50" bestFit="1" customWidth="1"/>
    <col min="4105" max="4105" width="7.7109375" style="50" bestFit="1" customWidth="1"/>
    <col min="4106" max="4106" width="5.42578125" style="50" bestFit="1" customWidth="1"/>
    <col min="4107" max="4107" width="5" style="50" bestFit="1" customWidth="1"/>
    <col min="4108" max="4108" width="7.7109375" style="50" bestFit="1" customWidth="1"/>
    <col min="4109" max="4109" width="8.5703125" style="50" bestFit="1" customWidth="1"/>
    <col min="4110" max="4110" width="8.42578125" style="50" customWidth="1"/>
    <col min="4111" max="4112" width="8.85546875" style="50" customWidth="1"/>
    <col min="4113" max="4113" width="8.42578125" style="50" customWidth="1"/>
    <col min="4114" max="4114" width="8.85546875" style="50" customWidth="1"/>
    <col min="4115" max="4115" width="2.85546875" style="50" bestFit="1" customWidth="1"/>
    <col min="4116" max="4116" width="3.42578125" style="50" bestFit="1" customWidth="1"/>
    <col min="4117" max="4117" width="6.140625" style="50" bestFit="1" customWidth="1"/>
    <col min="4118" max="4118" width="6.42578125" style="50" bestFit="1" customWidth="1"/>
    <col min="4119" max="4119" width="4.85546875" style="50" bestFit="1" customWidth="1"/>
    <col min="4120" max="4120" width="4.5703125" style="50" bestFit="1" customWidth="1"/>
    <col min="4121" max="4121" width="4.42578125" style="50" bestFit="1" customWidth="1"/>
    <col min="4122" max="4123" width="8.85546875" style="50" customWidth="1"/>
    <col min="4124" max="4124" width="16.140625" style="50" bestFit="1" customWidth="1"/>
    <col min="4125" max="4125" width="13.7109375" style="50" bestFit="1" customWidth="1"/>
    <col min="4126" max="4126" width="12.85546875" style="50" bestFit="1" customWidth="1"/>
    <col min="4127" max="4321" width="8.85546875" style="50"/>
    <col min="4322" max="4322" width="5" style="50" customWidth="1"/>
    <col min="4323" max="4324" width="3.7109375" style="50" customWidth="1"/>
    <col min="4325" max="4325" width="5" style="50" customWidth="1"/>
    <col min="4326" max="4327" width="3.7109375" style="50" customWidth="1"/>
    <col min="4328" max="4328" width="5.85546875" style="50" customWidth="1"/>
    <col min="4329" max="4331" width="3.7109375" style="50" customWidth="1"/>
    <col min="4332" max="4332" width="6.42578125" style="50" customWidth="1"/>
    <col min="4333" max="4333" width="5.7109375" style="50" customWidth="1"/>
    <col min="4334" max="4334" width="7.140625" style="50" bestFit="1" customWidth="1"/>
    <col min="4335" max="4335" width="6" style="50" customWidth="1"/>
    <col min="4336" max="4336" width="3.7109375" style="50" customWidth="1"/>
    <col min="4337" max="4337" width="4.140625" style="50" customWidth="1"/>
    <col min="4338" max="4338" width="3.85546875" style="50" customWidth="1"/>
    <col min="4339" max="4339" width="4.28515625" style="50" customWidth="1"/>
    <col min="4340" max="4340" width="6.28515625" style="50" customWidth="1"/>
    <col min="4341" max="4341" width="4.85546875" style="50" customWidth="1"/>
    <col min="4342" max="4342" width="6.42578125" style="50" customWidth="1"/>
    <col min="4343" max="4343" width="4.7109375" style="50" customWidth="1"/>
    <col min="4344" max="4345" width="5.7109375" style="50" customWidth="1"/>
    <col min="4346" max="4346" width="3.42578125" style="50" bestFit="1" customWidth="1"/>
    <col min="4347" max="4347" width="5.42578125" style="50" customWidth="1"/>
    <col min="4348" max="4348" width="5.5703125" style="50" customWidth="1"/>
    <col min="4349" max="4349" width="5" style="50" bestFit="1" customWidth="1"/>
    <col min="4350" max="4350" width="7.5703125" style="50" customWidth="1"/>
    <col min="4351" max="4351" width="7" style="50" customWidth="1"/>
    <col min="4352" max="4352" width="5" style="50" bestFit="1" customWidth="1"/>
    <col min="4353" max="4353" width="7.7109375" style="50" bestFit="1" customWidth="1"/>
    <col min="4354" max="4354" width="8.5703125" style="50" bestFit="1" customWidth="1"/>
    <col min="4355" max="4355" width="8.42578125" style="50" customWidth="1"/>
    <col min="4356" max="4357" width="8.85546875" style="50" customWidth="1"/>
    <col min="4358" max="4358" width="8.42578125" style="50" customWidth="1"/>
    <col min="4359" max="4359" width="3" style="50" customWidth="1"/>
    <col min="4360" max="4360" width="5" style="50" bestFit="1" customWidth="1"/>
    <col min="4361" max="4361" width="7.7109375" style="50" bestFit="1" customWidth="1"/>
    <col min="4362" max="4362" width="5.42578125" style="50" bestFit="1" customWidth="1"/>
    <col min="4363" max="4363" width="5" style="50" bestFit="1" customWidth="1"/>
    <col min="4364" max="4364" width="7.7109375" style="50" bestFit="1" customWidth="1"/>
    <col min="4365" max="4365" width="8.5703125" style="50" bestFit="1" customWidth="1"/>
    <col min="4366" max="4366" width="8.42578125" style="50" customWidth="1"/>
    <col min="4367" max="4368" width="8.85546875" style="50" customWidth="1"/>
    <col min="4369" max="4369" width="8.42578125" style="50" customWidth="1"/>
    <col min="4370" max="4370" width="8.85546875" style="50" customWidth="1"/>
    <col min="4371" max="4371" width="2.85546875" style="50" bestFit="1" customWidth="1"/>
    <col min="4372" max="4372" width="3.42578125" style="50" bestFit="1" customWidth="1"/>
    <col min="4373" max="4373" width="6.140625" style="50" bestFit="1" customWidth="1"/>
    <col min="4374" max="4374" width="6.42578125" style="50" bestFit="1" customWidth="1"/>
    <col min="4375" max="4375" width="4.85546875" style="50" bestFit="1" customWidth="1"/>
    <col min="4376" max="4376" width="4.5703125" style="50" bestFit="1" customWidth="1"/>
    <col min="4377" max="4377" width="4.42578125" style="50" bestFit="1" customWidth="1"/>
    <col min="4378" max="4379" width="8.85546875" style="50" customWidth="1"/>
    <col min="4380" max="4380" width="16.140625" style="50" bestFit="1" customWidth="1"/>
    <col min="4381" max="4381" width="13.7109375" style="50" bestFit="1" customWidth="1"/>
    <col min="4382" max="4382" width="12.85546875" style="50" bestFit="1" customWidth="1"/>
    <col min="4383" max="4577" width="8.85546875" style="50"/>
    <col min="4578" max="4578" width="5" style="50" customWidth="1"/>
    <col min="4579" max="4580" width="3.7109375" style="50" customWidth="1"/>
    <col min="4581" max="4581" width="5" style="50" customWidth="1"/>
    <col min="4582" max="4583" width="3.7109375" style="50" customWidth="1"/>
    <col min="4584" max="4584" width="5.85546875" style="50" customWidth="1"/>
    <col min="4585" max="4587" width="3.7109375" style="50" customWidth="1"/>
    <col min="4588" max="4588" width="6.42578125" style="50" customWidth="1"/>
    <col min="4589" max="4589" width="5.7109375" style="50" customWidth="1"/>
    <col min="4590" max="4590" width="7.140625" style="50" bestFit="1" customWidth="1"/>
    <col min="4591" max="4591" width="6" style="50" customWidth="1"/>
    <col min="4592" max="4592" width="3.7109375" style="50" customWidth="1"/>
    <col min="4593" max="4593" width="4.140625" style="50" customWidth="1"/>
    <col min="4594" max="4594" width="3.85546875" style="50" customWidth="1"/>
    <col min="4595" max="4595" width="4.28515625" style="50" customWidth="1"/>
    <col min="4596" max="4596" width="6.28515625" style="50" customWidth="1"/>
    <col min="4597" max="4597" width="4.85546875" style="50" customWidth="1"/>
    <col min="4598" max="4598" width="6.42578125" style="50" customWidth="1"/>
    <col min="4599" max="4599" width="4.7109375" style="50" customWidth="1"/>
    <col min="4600" max="4601" width="5.7109375" style="50" customWidth="1"/>
    <col min="4602" max="4602" width="3.42578125" style="50" bestFit="1" customWidth="1"/>
    <col min="4603" max="4603" width="5.42578125" style="50" customWidth="1"/>
    <col min="4604" max="4604" width="5.5703125" style="50" customWidth="1"/>
    <col min="4605" max="4605" width="5" style="50" bestFit="1" customWidth="1"/>
    <col min="4606" max="4606" width="7.5703125" style="50" customWidth="1"/>
    <col min="4607" max="4607" width="7" style="50" customWidth="1"/>
    <col min="4608" max="4608" width="5" style="50" bestFit="1" customWidth="1"/>
    <col min="4609" max="4609" width="7.7109375" style="50" bestFit="1" customWidth="1"/>
    <col min="4610" max="4610" width="8.5703125" style="50" bestFit="1" customWidth="1"/>
    <col min="4611" max="4611" width="8.42578125" style="50" customWidth="1"/>
    <col min="4612" max="4613" width="8.85546875" style="50" customWidth="1"/>
    <col min="4614" max="4614" width="8.42578125" style="50" customWidth="1"/>
    <col min="4615" max="4615" width="3" style="50" customWidth="1"/>
    <col min="4616" max="4616" width="5" style="50" bestFit="1" customWidth="1"/>
    <col min="4617" max="4617" width="7.7109375" style="50" bestFit="1" customWidth="1"/>
    <col min="4618" max="4618" width="5.42578125" style="50" bestFit="1" customWidth="1"/>
    <col min="4619" max="4619" width="5" style="50" bestFit="1" customWidth="1"/>
    <col min="4620" max="4620" width="7.7109375" style="50" bestFit="1" customWidth="1"/>
    <col min="4621" max="4621" width="8.5703125" style="50" bestFit="1" customWidth="1"/>
    <col min="4622" max="4622" width="8.42578125" style="50" customWidth="1"/>
    <col min="4623" max="4624" width="8.85546875" style="50" customWidth="1"/>
    <col min="4625" max="4625" width="8.42578125" style="50" customWidth="1"/>
    <col min="4626" max="4626" width="8.85546875" style="50" customWidth="1"/>
    <col min="4627" max="4627" width="2.85546875" style="50" bestFit="1" customWidth="1"/>
    <col min="4628" max="4628" width="3.42578125" style="50" bestFit="1" customWidth="1"/>
    <col min="4629" max="4629" width="6.140625" style="50" bestFit="1" customWidth="1"/>
    <col min="4630" max="4630" width="6.42578125" style="50" bestFit="1" customWidth="1"/>
    <col min="4631" max="4631" width="4.85546875" style="50" bestFit="1" customWidth="1"/>
    <col min="4632" max="4632" width="4.5703125" style="50" bestFit="1" customWidth="1"/>
    <col min="4633" max="4633" width="4.42578125" style="50" bestFit="1" customWidth="1"/>
    <col min="4634" max="4635" width="8.85546875" style="50" customWidth="1"/>
    <col min="4636" max="4636" width="16.140625" style="50" bestFit="1" customWidth="1"/>
    <col min="4637" max="4637" width="13.7109375" style="50" bestFit="1" customWidth="1"/>
    <col min="4638" max="4638" width="12.85546875" style="50" bestFit="1" customWidth="1"/>
    <col min="4639" max="4833" width="8.85546875" style="50"/>
    <col min="4834" max="4834" width="5" style="50" customWidth="1"/>
    <col min="4835" max="4836" width="3.7109375" style="50" customWidth="1"/>
    <col min="4837" max="4837" width="5" style="50" customWidth="1"/>
    <col min="4838" max="4839" width="3.7109375" style="50" customWidth="1"/>
    <col min="4840" max="4840" width="5.85546875" style="50" customWidth="1"/>
    <col min="4841" max="4843" width="3.7109375" style="50" customWidth="1"/>
    <col min="4844" max="4844" width="6.42578125" style="50" customWidth="1"/>
    <col min="4845" max="4845" width="5.7109375" style="50" customWidth="1"/>
    <col min="4846" max="4846" width="7.140625" style="50" bestFit="1" customWidth="1"/>
    <col min="4847" max="4847" width="6" style="50" customWidth="1"/>
    <col min="4848" max="4848" width="3.7109375" style="50" customWidth="1"/>
    <col min="4849" max="4849" width="4.140625" style="50" customWidth="1"/>
    <col min="4850" max="4850" width="3.85546875" style="50" customWidth="1"/>
    <col min="4851" max="4851" width="4.28515625" style="50" customWidth="1"/>
    <col min="4852" max="4852" width="6.28515625" style="50" customWidth="1"/>
    <col min="4853" max="4853" width="4.85546875" style="50" customWidth="1"/>
    <col min="4854" max="4854" width="6.42578125" style="50" customWidth="1"/>
    <col min="4855" max="4855" width="4.7109375" style="50" customWidth="1"/>
    <col min="4856" max="4857" width="5.7109375" style="50" customWidth="1"/>
    <col min="4858" max="4858" width="3.42578125" style="50" bestFit="1" customWidth="1"/>
    <col min="4859" max="4859" width="5.42578125" style="50" customWidth="1"/>
    <col min="4860" max="4860" width="5.5703125" style="50" customWidth="1"/>
    <col min="4861" max="4861" width="5" style="50" bestFit="1" customWidth="1"/>
    <col min="4862" max="4862" width="7.5703125" style="50" customWidth="1"/>
    <col min="4863" max="4863" width="7" style="50" customWidth="1"/>
    <col min="4864" max="4864" width="5" style="50" bestFit="1" customWidth="1"/>
    <col min="4865" max="4865" width="7.7109375" style="50" bestFit="1" customWidth="1"/>
    <col min="4866" max="4866" width="8.5703125" style="50" bestFit="1" customWidth="1"/>
    <col min="4867" max="4867" width="8.42578125" style="50" customWidth="1"/>
    <col min="4868" max="4869" width="8.85546875" style="50" customWidth="1"/>
    <col min="4870" max="4870" width="8.42578125" style="50" customWidth="1"/>
    <col min="4871" max="4871" width="3" style="50" customWidth="1"/>
    <col min="4872" max="4872" width="5" style="50" bestFit="1" customWidth="1"/>
    <col min="4873" max="4873" width="7.7109375" style="50" bestFit="1" customWidth="1"/>
    <col min="4874" max="4874" width="5.42578125" style="50" bestFit="1" customWidth="1"/>
    <col min="4875" max="4875" width="5" style="50" bestFit="1" customWidth="1"/>
    <col min="4876" max="4876" width="7.7109375" style="50" bestFit="1" customWidth="1"/>
    <col min="4877" max="4877" width="8.5703125" style="50" bestFit="1" customWidth="1"/>
    <col min="4878" max="4878" width="8.42578125" style="50" customWidth="1"/>
    <col min="4879" max="4880" width="8.85546875" style="50" customWidth="1"/>
    <col min="4881" max="4881" width="8.42578125" style="50" customWidth="1"/>
    <col min="4882" max="4882" width="8.85546875" style="50" customWidth="1"/>
    <col min="4883" max="4883" width="2.85546875" style="50" bestFit="1" customWidth="1"/>
    <col min="4884" max="4884" width="3.42578125" style="50" bestFit="1" customWidth="1"/>
    <col min="4885" max="4885" width="6.140625" style="50" bestFit="1" customWidth="1"/>
    <col min="4886" max="4886" width="6.42578125" style="50" bestFit="1" customWidth="1"/>
    <col min="4887" max="4887" width="4.85546875" style="50" bestFit="1" customWidth="1"/>
    <col min="4888" max="4888" width="4.5703125" style="50" bestFit="1" customWidth="1"/>
    <col min="4889" max="4889" width="4.42578125" style="50" bestFit="1" customWidth="1"/>
    <col min="4890" max="4891" width="8.85546875" style="50" customWidth="1"/>
    <col min="4892" max="4892" width="16.140625" style="50" bestFit="1" customWidth="1"/>
    <col min="4893" max="4893" width="13.7109375" style="50" bestFit="1" customWidth="1"/>
    <col min="4894" max="4894" width="12.85546875" style="50" bestFit="1" customWidth="1"/>
    <col min="4895" max="5089" width="8.85546875" style="50"/>
    <col min="5090" max="5090" width="5" style="50" customWidth="1"/>
    <col min="5091" max="5092" width="3.7109375" style="50" customWidth="1"/>
    <col min="5093" max="5093" width="5" style="50" customWidth="1"/>
    <col min="5094" max="5095" width="3.7109375" style="50" customWidth="1"/>
    <col min="5096" max="5096" width="5.85546875" style="50" customWidth="1"/>
    <col min="5097" max="5099" width="3.7109375" style="50" customWidth="1"/>
    <col min="5100" max="5100" width="6.42578125" style="50" customWidth="1"/>
    <col min="5101" max="5101" width="5.7109375" style="50" customWidth="1"/>
    <col min="5102" max="5102" width="7.140625" style="50" bestFit="1" customWidth="1"/>
    <col min="5103" max="5103" width="6" style="50" customWidth="1"/>
    <col min="5104" max="5104" width="3.7109375" style="50" customWidth="1"/>
    <col min="5105" max="5105" width="4.140625" style="50" customWidth="1"/>
    <col min="5106" max="5106" width="3.85546875" style="50" customWidth="1"/>
    <col min="5107" max="5107" width="4.28515625" style="50" customWidth="1"/>
    <col min="5108" max="5108" width="6.28515625" style="50" customWidth="1"/>
    <col min="5109" max="5109" width="4.85546875" style="50" customWidth="1"/>
    <col min="5110" max="5110" width="6.42578125" style="50" customWidth="1"/>
    <col min="5111" max="5111" width="4.7109375" style="50" customWidth="1"/>
    <col min="5112" max="5113" width="5.7109375" style="50" customWidth="1"/>
    <col min="5114" max="5114" width="3.42578125" style="50" bestFit="1" customWidth="1"/>
    <col min="5115" max="5115" width="5.42578125" style="50" customWidth="1"/>
    <col min="5116" max="5116" width="5.5703125" style="50" customWidth="1"/>
    <col min="5117" max="5117" width="5" style="50" bestFit="1" customWidth="1"/>
    <col min="5118" max="5118" width="7.5703125" style="50" customWidth="1"/>
    <col min="5119" max="5119" width="7" style="50" customWidth="1"/>
    <col min="5120" max="5120" width="5" style="50" bestFit="1" customWidth="1"/>
    <col min="5121" max="5121" width="7.7109375" style="50" bestFit="1" customWidth="1"/>
    <col min="5122" max="5122" width="8.5703125" style="50" bestFit="1" customWidth="1"/>
    <col min="5123" max="5123" width="8.42578125" style="50" customWidth="1"/>
    <col min="5124" max="5125" width="8.85546875" style="50" customWidth="1"/>
    <col min="5126" max="5126" width="8.42578125" style="50" customWidth="1"/>
    <col min="5127" max="5127" width="3" style="50" customWidth="1"/>
    <col min="5128" max="5128" width="5" style="50" bestFit="1" customWidth="1"/>
    <col min="5129" max="5129" width="7.7109375" style="50" bestFit="1" customWidth="1"/>
    <col min="5130" max="5130" width="5.42578125" style="50" bestFit="1" customWidth="1"/>
    <col min="5131" max="5131" width="5" style="50" bestFit="1" customWidth="1"/>
    <col min="5132" max="5132" width="7.7109375" style="50" bestFit="1" customWidth="1"/>
    <col min="5133" max="5133" width="8.5703125" style="50" bestFit="1" customWidth="1"/>
    <col min="5134" max="5134" width="8.42578125" style="50" customWidth="1"/>
    <col min="5135" max="5136" width="8.85546875" style="50" customWidth="1"/>
    <col min="5137" max="5137" width="8.42578125" style="50" customWidth="1"/>
    <col min="5138" max="5138" width="8.85546875" style="50" customWidth="1"/>
    <col min="5139" max="5139" width="2.85546875" style="50" bestFit="1" customWidth="1"/>
    <col min="5140" max="5140" width="3.42578125" style="50" bestFit="1" customWidth="1"/>
    <col min="5141" max="5141" width="6.140625" style="50" bestFit="1" customWidth="1"/>
    <col min="5142" max="5142" width="6.42578125" style="50" bestFit="1" customWidth="1"/>
    <col min="5143" max="5143" width="4.85546875" style="50" bestFit="1" customWidth="1"/>
    <col min="5144" max="5144" width="4.5703125" style="50" bestFit="1" customWidth="1"/>
    <col min="5145" max="5145" width="4.42578125" style="50" bestFit="1" customWidth="1"/>
    <col min="5146" max="5147" width="8.85546875" style="50" customWidth="1"/>
    <col min="5148" max="5148" width="16.140625" style="50" bestFit="1" customWidth="1"/>
    <col min="5149" max="5149" width="13.7109375" style="50" bestFit="1" customWidth="1"/>
    <col min="5150" max="5150" width="12.85546875" style="50" bestFit="1" customWidth="1"/>
    <col min="5151" max="5345" width="8.85546875" style="50"/>
    <col min="5346" max="5346" width="5" style="50" customWidth="1"/>
    <col min="5347" max="5348" width="3.7109375" style="50" customWidth="1"/>
    <col min="5349" max="5349" width="5" style="50" customWidth="1"/>
    <col min="5350" max="5351" width="3.7109375" style="50" customWidth="1"/>
    <col min="5352" max="5352" width="5.85546875" style="50" customWidth="1"/>
    <col min="5353" max="5355" width="3.7109375" style="50" customWidth="1"/>
    <col min="5356" max="5356" width="6.42578125" style="50" customWidth="1"/>
    <col min="5357" max="5357" width="5.7109375" style="50" customWidth="1"/>
    <col min="5358" max="5358" width="7.140625" style="50" bestFit="1" customWidth="1"/>
    <col min="5359" max="5359" width="6" style="50" customWidth="1"/>
    <col min="5360" max="5360" width="3.7109375" style="50" customWidth="1"/>
    <col min="5361" max="5361" width="4.140625" style="50" customWidth="1"/>
    <col min="5362" max="5362" width="3.85546875" style="50" customWidth="1"/>
    <col min="5363" max="5363" width="4.28515625" style="50" customWidth="1"/>
    <col min="5364" max="5364" width="6.28515625" style="50" customWidth="1"/>
    <col min="5365" max="5365" width="4.85546875" style="50" customWidth="1"/>
    <col min="5366" max="5366" width="6.42578125" style="50" customWidth="1"/>
    <col min="5367" max="5367" width="4.7109375" style="50" customWidth="1"/>
    <col min="5368" max="5369" width="5.7109375" style="50" customWidth="1"/>
    <col min="5370" max="5370" width="3.42578125" style="50" bestFit="1" customWidth="1"/>
    <col min="5371" max="5371" width="5.42578125" style="50" customWidth="1"/>
    <col min="5372" max="5372" width="5.5703125" style="50" customWidth="1"/>
    <col min="5373" max="5373" width="5" style="50" bestFit="1" customWidth="1"/>
    <col min="5374" max="5374" width="7.5703125" style="50" customWidth="1"/>
    <col min="5375" max="5375" width="7" style="50" customWidth="1"/>
    <col min="5376" max="5376" width="5" style="50" bestFit="1" customWidth="1"/>
    <col min="5377" max="5377" width="7.7109375" style="50" bestFit="1" customWidth="1"/>
    <col min="5378" max="5378" width="8.5703125" style="50" bestFit="1" customWidth="1"/>
    <col min="5379" max="5379" width="8.42578125" style="50" customWidth="1"/>
    <col min="5380" max="5381" width="8.85546875" style="50" customWidth="1"/>
    <col min="5382" max="5382" width="8.42578125" style="50" customWidth="1"/>
    <col min="5383" max="5383" width="3" style="50" customWidth="1"/>
    <col min="5384" max="5384" width="5" style="50" bestFit="1" customWidth="1"/>
    <col min="5385" max="5385" width="7.7109375" style="50" bestFit="1" customWidth="1"/>
    <col min="5386" max="5386" width="5.42578125" style="50" bestFit="1" customWidth="1"/>
    <col min="5387" max="5387" width="5" style="50" bestFit="1" customWidth="1"/>
    <col min="5388" max="5388" width="7.7109375" style="50" bestFit="1" customWidth="1"/>
    <col min="5389" max="5389" width="8.5703125" style="50" bestFit="1" customWidth="1"/>
    <col min="5390" max="5390" width="8.42578125" style="50" customWidth="1"/>
    <col min="5391" max="5392" width="8.85546875" style="50" customWidth="1"/>
    <col min="5393" max="5393" width="8.42578125" style="50" customWidth="1"/>
    <col min="5394" max="5394" width="8.85546875" style="50" customWidth="1"/>
    <col min="5395" max="5395" width="2.85546875" style="50" bestFit="1" customWidth="1"/>
    <col min="5396" max="5396" width="3.42578125" style="50" bestFit="1" customWidth="1"/>
    <col min="5397" max="5397" width="6.140625" style="50" bestFit="1" customWidth="1"/>
    <col min="5398" max="5398" width="6.42578125" style="50" bestFit="1" customWidth="1"/>
    <col min="5399" max="5399" width="4.85546875" style="50" bestFit="1" customWidth="1"/>
    <col min="5400" max="5400" width="4.5703125" style="50" bestFit="1" customWidth="1"/>
    <col min="5401" max="5401" width="4.42578125" style="50" bestFit="1" customWidth="1"/>
    <col min="5402" max="5403" width="8.85546875" style="50" customWidth="1"/>
    <col min="5404" max="5404" width="16.140625" style="50" bestFit="1" customWidth="1"/>
    <col min="5405" max="5405" width="13.7109375" style="50" bestFit="1" customWidth="1"/>
    <col min="5406" max="5406" width="12.85546875" style="50" bestFit="1" customWidth="1"/>
    <col min="5407" max="5601" width="8.85546875" style="50"/>
    <col min="5602" max="5602" width="5" style="50" customWidth="1"/>
    <col min="5603" max="5604" width="3.7109375" style="50" customWidth="1"/>
    <col min="5605" max="5605" width="5" style="50" customWidth="1"/>
    <col min="5606" max="5607" width="3.7109375" style="50" customWidth="1"/>
    <col min="5608" max="5608" width="5.85546875" style="50" customWidth="1"/>
    <col min="5609" max="5611" width="3.7109375" style="50" customWidth="1"/>
    <col min="5612" max="5612" width="6.42578125" style="50" customWidth="1"/>
    <col min="5613" max="5613" width="5.7109375" style="50" customWidth="1"/>
    <col min="5614" max="5614" width="7.140625" style="50" bestFit="1" customWidth="1"/>
    <col min="5615" max="5615" width="6" style="50" customWidth="1"/>
    <col min="5616" max="5616" width="3.7109375" style="50" customWidth="1"/>
    <col min="5617" max="5617" width="4.140625" style="50" customWidth="1"/>
    <col min="5618" max="5618" width="3.85546875" style="50" customWidth="1"/>
    <col min="5619" max="5619" width="4.28515625" style="50" customWidth="1"/>
    <col min="5620" max="5620" width="6.28515625" style="50" customWidth="1"/>
    <col min="5621" max="5621" width="4.85546875" style="50" customWidth="1"/>
    <col min="5622" max="5622" width="6.42578125" style="50" customWidth="1"/>
    <col min="5623" max="5623" width="4.7109375" style="50" customWidth="1"/>
    <col min="5624" max="5625" width="5.7109375" style="50" customWidth="1"/>
    <col min="5626" max="5626" width="3.42578125" style="50" bestFit="1" customWidth="1"/>
    <col min="5627" max="5627" width="5.42578125" style="50" customWidth="1"/>
    <col min="5628" max="5628" width="5.5703125" style="50" customWidth="1"/>
    <col min="5629" max="5629" width="5" style="50" bestFit="1" customWidth="1"/>
    <col min="5630" max="5630" width="7.5703125" style="50" customWidth="1"/>
    <col min="5631" max="5631" width="7" style="50" customWidth="1"/>
    <col min="5632" max="5632" width="5" style="50" bestFit="1" customWidth="1"/>
    <col min="5633" max="5633" width="7.7109375" style="50" bestFit="1" customWidth="1"/>
    <col min="5634" max="5634" width="8.5703125" style="50" bestFit="1" customWidth="1"/>
    <col min="5635" max="5635" width="8.42578125" style="50" customWidth="1"/>
    <col min="5636" max="5637" width="8.85546875" style="50" customWidth="1"/>
    <col min="5638" max="5638" width="8.42578125" style="50" customWidth="1"/>
    <col min="5639" max="5639" width="3" style="50" customWidth="1"/>
    <col min="5640" max="5640" width="5" style="50" bestFit="1" customWidth="1"/>
    <col min="5641" max="5641" width="7.7109375" style="50" bestFit="1" customWidth="1"/>
    <col min="5642" max="5642" width="5.42578125" style="50" bestFit="1" customWidth="1"/>
    <col min="5643" max="5643" width="5" style="50" bestFit="1" customWidth="1"/>
    <col min="5644" max="5644" width="7.7109375" style="50" bestFit="1" customWidth="1"/>
    <col min="5645" max="5645" width="8.5703125" style="50" bestFit="1" customWidth="1"/>
    <col min="5646" max="5646" width="8.42578125" style="50" customWidth="1"/>
    <col min="5647" max="5648" width="8.85546875" style="50" customWidth="1"/>
    <col min="5649" max="5649" width="8.42578125" style="50" customWidth="1"/>
    <col min="5650" max="5650" width="8.85546875" style="50" customWidth="1"/>
    <col min="5651" max="5651" width="2.85546875" style="50" bestFit="1" customWidth="1"/>
    <col min="5652" max="5652" width="3.42578125" style="50" bestFit="1" customWidth="1"/>
    <col min="5653" max="5653" width="6.140625" style="50" bestFit="1" customWidth="1"/>
    <col min="5654" max="5654" width="6.42578125" style="50" bestFit="1" customWidth="1"/>
    <col min="5655" max="5655" width="4.85546875" style="50" bestFit="1" customWidth="1"/>
    <col min="5656" max="5656" width="4.5703125" style="50" bestFit="1" customWidth="1"/>
    <col min="5657" max="5657" width="4.42578125" style="50" bestFit="1" customWidth="1"/>
    <col min="5658" max="5659" width="8.85546875" style="50" customWidth="1"/>
    <col min="5660" max="5660" width="16.140625" style="50" bestFit="1" customWidth="1"/>
    <col min="5661" max="5661" width="13.7109375" style="50" bestFit="1" customWidth="1"/>
    <col min="5662" max="5662" width="12.85546875" style="50" bestFit="1" customWidth="1"/>
    <col min="5663" max="5857" width="8.85546875" style="50"/>
    <col min="5858" max="5858" width="5" style="50" customWidth="1"/>
    <col min="5859" max="5860" width="3.7109375" style="50" customWidth="1"/>
    <col min="5861" max="5861" width="5" style="50" customWidth="1"/>
    <col min="5862" max="5863" width="3.7109375" style="50" customWidth="1"/>
    <col min="5864" max="5864" width="5.85546875" style="50" customWidth="1"/>
    <col min="5865" max="5867" width="3.7109375" style="50" customWidth="1"/>
    <col min="5868" max="5868" width="6.42578125" style="50" customWidth="1"/>
    <col min="5869" max="5869" width="5.7109375" style="50" customWidth="1"/>
    <col min="5870" max="5870" width="7.140625" style="50" bestFit="1" customWidth="1"/>
    <col min="5871" max="5871" width="6" style="50" customWidth="1"/>
    <col min="5872" max="5872" width="3.7109375" style="50" customWidth="1"/>
    <col min="5873" max="5873" width="4.140625" style="50" customWidth="1"/>
    <col min="5874" max="5874" width="3.85546875" style="50" customWidth="1"/>
    <col min="5875" max="5875" width="4.28515625" style="50" customWidth="1"/>
    <col min="5876" max="5876" width="6.28515625" style="50" customWidth="1"/>
    <col min="5877" max="5877" width="4.85546875" style="50" customWidth="1"/>
    <col min="5878" max="5878" width="6.42578125" style="50" customWidth="1"/>
    <col min="5879" max="5879" width="4.7109375" style="50" customWidth="1"/>
    <col min="5880" max="5881" width="5.7109375" style="50" customWidth="1"/>
    <col min="5882" max="5882" width="3.42578125" style="50" bestFit="1" customWidth="1"/>
    <col min="5883" max="5883" width="5.42578125" style="50" customWidth="1"/>
    <col min="5884" max="5884" width="5.5703125" style="50" customWidth="1"/>
    <col min="5885" max="5885" width="5" style="50" bestFit="1" customWidth="1"/>
    <col min="5886" max="5886" width="7.5703125" style="50" customWidth="1"/>
    <col min="5887" max="5887" width="7" style="50" customWidth="1"/>
    <col min="5888" max="5888" width="5" style="50" bestFit="1" customWidth="1"/>
    <col min="5889" max="5889" width="7.7109375" style="50" bestFit="1" customWidth="1"/>
    <col min="5890" max="5890" width="8.5703125" style="50" bestFit="1" customWidth="1"/>
    <col min="5891" max="5891" width="8.42578125" style="50" customWidth="1"/>
    <col min="5892" max="5893" width="8.85546875" style="50" customWidth="1"/>
    <col min="5894" max="5894" width="8.42578125" style="50" customWidth="1"/>
    <col min="5895" max="5895" width="3" style="50" customWidth="1"/>
    <col min="5896" max="5896" width="5" style="50" bestFit="1" customWidth="1"/>
    <col min="5897" max="5897" width="7.7109375" style="50" bestFit="1" customWidth="1"/>
    <col min="5898" max="5898" width="5.42578125" style="50" bestFit="1" customWidth="1"/>
    <col min="5899" max="5899" width="5" style="50" bestFit="1" customWidth="1"/>
    <col min="5900" max="5900" width="7.7109375" style="50" bestFit="1" customWidth="1"/>
    <col min="5901" max="5901" width="8.5703125" style="50" bestFit="1" customWidth="1"/>
    <col min="5902" max="5902" width="8.42578125" style="50" customWidth="1"/>
    <col min="5903" max="5904" width="8.85546875" style="50" customWidth="1"/>
    <col min="5905" max="5905" width="8.42578125" style="50" customWidth="1"/>
    <col min="5906" max="5906" width="8.85546875" style="50" customWidth="1"/>
    <col min="5907" max="5907" width="2.85546875" style="50" bestFit="1" customWidth="1"/>
    <col min="5908" max="5908" width="3.42578125" style="50" bestFit="1" customWidth="1"/>
    <col min="5909" max="5909" width="6.140625" style="50" bestFit="1" customWidth="1"/>
    <col min="5910" max="5910" width="6.42578125" style="50" bestFit="1" customWidth="1"/>
    <col min="5911" max="5911" width="4.85546875" style="50" bestFit="1" customWidth="1"/>
    <col min="5912" max="5912" width="4.5703125" style="50" bestFit="1" customWidth="1"/>
    <col min="5913" max="5913" width="4.42578125" style="50" bestFit="1" customWidth="1"/>
    <col min="5914" max="5915" width="8.85546875" style="50" customWidth="1"/>
    <col min="5916" max="5916" width="16.140625" style="50" bestFit="1" customWidth="1"/>
    <col min="5917" max="5917" width="13.7109375" style="50" bestFit="1" customWidth="1"/>
    <col min="5918" max="5918" width="12.85546875" style="50" bestFit="1" customWidth="1"/>
    <col min="5919" max="6113" width="8.85546875" style="50"/>
    <col min="6114" max="6114" width="5" style="50" customWidth="1"/>
    <col min="6115" max="6116" width="3.7109375" style="50" customWidth="1"/>
    <col min="6117" max="6117" width="5" style="50" customWidth="1"/>
    <col min="6118" max="6119" width="3.7109375" style="50" customWidth="1"/>
    <col min="6120" max="6120" width="5.85546875" style="50" customWidth="1"/>
    <col min="6121" max="6123" width="3.7109375" style="50" customWidth="1"/>
    <col min="6124" max="6124" width="6.42578125" style="50" customWidth="1"/>
    <col min="6125" max="6125" width="5.7109375" style="50" customWidth="1"/>
    <col min="6126" max="6126" width="7.140625" style="50" bestFit="1" customWidth="1"/>
    <col min="6127" max="6127" width="6" style="50" customWidth="1"/>
    <col min="6128" max="6128" width="3.7109375" style="50" customWidth="1"/>
    <col min="6129" max="6129" width="4.140625" style="50" customWidth="1"/>
    <col min="6130" max="6130" width="3.85546875" style="50" customWidth="1"/>
    <col min="6131" max="6131" width="4.28515625" style="50" customWidth="1"/>
    <col min="6132" max="6132" width="6.28515625" style="50" customWidth="1"/>
    <col min="6133" max="6133" width="4.85546875" style="50" customWidth="1"/>
    <col min="6134" max="6134" width="6.42578125" style="50" customWidth="1"/>
    <col min="6135" max="6135" width="4.7109375" style="50" customWidth="1"/>
    <col min="6136" max="6137" width="5.7109375" style="50" customWidth="1"/>
    <col min="6138" max="6138" width="3.42578125" style="50" bestFit="1" customWidth="1"/>
    <col min="6139" max="6139" width="5.42578125" style="50" customWidth="1"/>
    <col min="6140" max="6140" width="5.5703125" style="50" customWidth="1"/>
    <col min="6141" max="6141" width="5" style="50" bestFit="1" customWidth="1"/>
    <col min="6142" max="6142" width="7.5703125" style="50" customWidth="1"/>
    <col min="6143" max="6143" width="7" style="50" customWidth="1"/>
    <col min="6144" max="6144" width="5" style="50" bestFit="1" customWidth="1"/>
    <col min="6145" max="6145" width="7.7109375" style="50" bestFit="1" customWidth="1"/>
    <col min="6146" max="6146" width="8.5703125" style="50" bestFit="1" customWidth="1"/>
    <col min="6147" max="6147" width="8.42578125" style="50" customWidth="1"/>
    <col min="6148" max="6149" width="8.85546875" style="50" customWidth="1"/>
    <col min="6150" max="6150" width="8.42578125" style="50" customWidth="1"/>
    <col min="6151" max="6151" width="3" style="50" customWidth="1"/>
    <col min="6152" max="6152" width="5" style="50" bestFit="1" customWidth="1"/>
    <col min="6153" max="6153" width="7.7109375" style="50" bestFit="1" customWidth="1"/>
    <col min="6154" max="6154" width="5.42578125" style="50" bestFit="1" customWidth="1"/>
    <col min="6155" max="6155" width="5" style="50" bestFit="1" customWidth="1"/>
    <col min="6156" max="6156" width="7.7109375" style="50" bestFit="1" customWidth="1"/>
    <col min="6157" max="6157" width="8.5703125" style="50" bestFit="1" customWidth="1"/>
    <col min="6158" max="6158" width="8.42578125" style="50" customWidth="1"/>
    <col min="6159" max="6160" width="8.85546875" style="50" customWidth="1"/>
    <col min="6161" max="6161" width="8.42578125" style="50" customWidth="1"/>
    <col min="6162" max="6162" width="8.85546875" style="50" customWidth="1"/>
    <col min="6163" max="6163" width="2.85546875" style="50" bestFit="1" customWidth="1"/>
    <col min="6164" max="6164" width="3.42578125" style="50" bestFit="1" customWidth="1"/>
    <col min="6165" max="6165" width="6.140625" style="50" bestFit="1" customWidth="1"/>
    <col min="6166" max="6166" width="6.42578125" style="50" bestFit="1" customWidth="1"/>
    <col min="6167" max="6167" width="4.85546875" style="50" bestFit="1" customWidth="1"/>
    <col min="6168" max="6168" width="4.5703125" style="50" bestFit="1" customWidth="1"/>
    <col min="6169" max="6169" width="4.42578125" style="50" bestFit="1" customWidth="1"/>
    <col min="6170" max="6171" width="8.85546875" style="50" customWidth="1"/>
    <col min="6172" max="6172" width="16.140625" style="50" bestFit="1" customWidth="1"/>
    <col min="6173" max="6173" width="13.7109375" style="50" bestFit="1" customWidth="1"/>
    <col min="6174" max="6174" width="12.85546875" style="50" bestFit="1" customWidth="1"/>
    <col min="6175" max="6369" width="8.85546875" style="50"/>
    <col min="6370" max="6370" width="5" style="50" customWidth="1"/>
    <col min="6371" max="6372" width="3.7109375" style="50" customWidth="1"/>
    <col min="6373" max="6373" width="5" style="50" customWidth="1"/>
    <col min="6374" max="6375" width="3.7109375" style="50" customWidth="1"/>
    <col min="6376" max="6376" width="5.85546875" style="50" customWidth="1"/>
    <col min="6377" max="6379" width="3.7109375" style="50" customWidth="1"/>
    <col min="6380" max="6380" width="6.42578125" style="50" customWidth="1"/>
    <col min="6381" max="6381" width="5.7109375" style="50" customWidth="1"/>
    <col min="6382" max="6382" width="7.140625" style="50" bestFit="1" customWidth="1"/>
    <col min="6383" max="6383" width="6" style="50" customWidth="1"/>
    <col min="6384" max="6384" width="3.7109375" style="50" customWidth="1"/>
    <col min="6385" max="6385" width="4.140625" style="50" customWidth="1"/>
    <col min="6386" max="6386" width="3.85546875" style="50" customWidth="1"/>
    <col min="6387" max="6387" width="4.28515625" style="50" customWidth="1"/>
    <col min="6388" max="6388" width="6.28515625" style="50" customWidth="1"/>
    <col min="6389" max="6389" width="4.85546875" style="50" customWidth="1"/>
    <col min="6390" max="6390" width="6.42578125" style="50" customWidth="1"/>
    <col min="6391" max="6391" width="4.7109375" style="50" customWidth="1"/>
    <col min="6392" max="6393" width="5.7109375" style="50" customWidth="1"/>
    <col min="6394" max="6394" width="3.42578125" style="50" bestFit="1" customWidth="1"/>
    <col min="6395" max="6395" width="5.42578125" style="50" customWidth="1"/>
    <col min="6396" max="6396" width="5.5703125" style="50" customWidth="1"/>
    <col min="6397" max="6397" width="5" style="50" bestFit="1" customWidth="1"/>
    <col min="6398" max="6398" width="7.5703125" style="50" customWidth="1"/>
    <col min="6399" max="6399" width="7" style="50" customWidth="1"/>
    <col min="6400" max="6400" width="5" style="50" bestFit="1" customWidth="1"/>
    <col min="6401" max="6401" width="7.7109375" style="50" bestFit="1" customWidth="1"/>
    <col min="6402" max="6402" width="8.5703125" style="50" bestFit="1" customWidth="1"/>
    <col min="6403" max="6403" width="8.42578125" style="50" customWidth="1"/>
    <col min="6404" max="6405" width="8.85546875" style="50" customWidth="1"/>
    <col min="6406" max="6406" width="8.42578125" style="50" customWidth="1"/>
    <col min="6407" max="6407" width="3" style="50" customWidth="1"/>
    <col min="6408" max="6408" width="5" style="50" bestFit="1" customWidth="1"/>
    <col min="6409" max="6409" width="7.7109375" style="50" bestFit="1" customWidth="1"/>
    <col min="6410" max="6410" width="5.42578125" style="50" bestFit="1" customWidth="1"/>
    <col min="6411" max="6411" width="5" style="50" bestFit="1" customWidth="1"/>
    <col min="6412" max="6412" width="7.7109375" style="50" bestFit="1" customWidth="1"/>
    <col min="6413" max="6413" width="8.5703125" style="50" bestFit="1" customWidth="1"/>
    <col min="6414" max="6414" width="8.42578125" style="50" customWidth="1"/>
    <col min="6415" max="6416" width="8.85546875" style="50" customWidth="1"/>
    <col min="6417" max="6417" width="8.42578125" style="50" customWidth="1"/>
    <col min="6418" max="6418" width="8.85546875" style="50" customWidth="1"/>
    <col min="6419" max="6419" width="2.85546875" style="50" bestFit="1" customWidth="1"/>
    <col min="6420" max="6420" width="3.42578125" style="50" bestFit="1" customWidth="1"/>
    <col min="6421" max="6421" width="6.140625" style="50" bestFit="1" customWidth="1"/>
    <col min="6422" max="6422" width="6.42578125" style="50" bestFit="1" customWidth="1"/>
    <col min="6423" max="6423" width="4.85546875" style="50" bestFit="1" customWidth="1"/>
    <col min="6424" max="6424" width="4.5703125" style="50" bestFit="1" customWidth="1"/>
    <col min="6425" max="6425" width="4.42578125" style="50" bestFit="1" customWidth="1"/>
    <col min="6426" max="6427" width="8.85546875" style="50" customWidth="1"/>
    <col min="6428" max="6428" width="16.140625" style="50" bestFit="1" customWidth="1"/>
    <col min="6429" max="6429" width="13.7109375" style="50" bestFit="1" customWidth="1"/>
    <col min="6430" max="6430" width="12.85546875" style="50" bestFit="1" customWidth="1"/>
    <col min="6431" max="6625" width="8.85546875" style="50"/>
    <col min="6626" max="6626" width="5" style="50" customWidth="1"/>
    <col min="6627" max="6628" width="3.7109375" style="50" customWidth="1"/>
    <col min="6629" max="6629" width="5" style="50" customWidth="1"/>
    <col min="6630" max="6631" width="3.7109375" style="50" customWidth="1"/>
    <col min="6632" max="6632" width="5.85546875" style="50" customWidth="1"/>
    <col min="6633" max="6635" width="3.7109375" style="50" customWidth="1"/>
    <col min="6636" max="6636" width="6.42578125" style="50" customWidth="1"/>
    <col min="6637" max="6637" width="5.7109375" style="50" customWidth="1"/>
    <col min="6638" max="6638" width="7.140625" style="50" bestFit="1" customWidth="1"/>
    <col min="6639" max="6639" width="6" style="50" customWidth="1"/>
    <col min="6640" max="6640" width="3.7109375" style="50" customWidth="1"/>
    <col min="6641" max="6641" width="4.140625" style="50" customWidth="1"/>
    <col min="6642" max="6642" width="3.85546875" style="50" customWidth="1"/>
    <col min="6643" max="6643" width="4.28515625" style="50" customWidth="1"/>
    <col min="6644" max="6644" width="6.28515625" style="50" customWidth="1"/>
    <col min="6645" max="6645" width="4.85546875" style="50" customWidth="1"/>
    <col min="6646" max="6646" width="6.42578125" style="50" customWidth="1"/>
    <col min="6647" max="6647" width="4.7109375" style="50" customWidth="1"/>
    <col min="6648" max="6649" width="5.7109375" style="50" customWidth="1"/>
    <col min="6650" max="6650" width="3.42578125" style="50" bestFit="1" customWidth="1"/>
    <col min="6651" max="6651" width="5.42578125" style="50" customWidth="1"/>
    <col min="6652" max="6652" width="5.5703125" style="50" customWidth="1"/>
    <col min="6653" max="6653" width="5" style="50" bestFit="1" customWidth="1"/>
    <col min="6654" max="6654" width="7.5703125" style="50" customWidth="1"/>
    <col min="6655" max="6655" width="7" style="50" customWidth="1"/>
    <col min="6656" max="6656" width="5" style="50" bestFit="1" customWidth="1"/>
    <col min="6657" max="6657" width="7.7109375" style="50" bestFit="1" customWidth="1"/>
    <col min="6658" max="6658" width="8.5703125" style="50" bestFit="1" customWidth="1"/>
    <col min="6659" max="6659" width="8.42578125" style="50" customWidth="1"/>
    <col min="6660" max="6661" width="8.85546875" style="50" customWidth="1"/>
    <col min="6662" max="6662" width="8.42578125" style="50" customWidth="1"/>
    <col min="6663" max="6663" width="3" style="50" customWidth="1"/>
    <col min="6664" max="6664" width="5" style="50" bestFit="1" customWidth="1"/>
    <col min="6665" max="6665" width="7.7109375" style="50" bestFit="1" customWidth="1"/>
    <col min="6666" max="6666" width="5.42578125" style="50" bestFit="1" customWidth="1"/>
    <col min="6667" max="6667" width="5" style="50" bestFit="1" customWidth="1"/>
    <col min="6668" max="6668" width="7.7109375" style="50" bestFit="1" customWidth="1"/>
    <col min="6669" max="6669" width="8.5703125" style="50" bestFit="1" customWidth="1"/>
    <col min="6670" max="6670" width="8.42578125" style="50" customWidth="1"/>
    <col min="6671" max="6672" width="8.85546875" style="50" customWidth="1"/>
    <col min="6673" max="6673" width="8.42578125" style="50" customWidth="1"/>
    <col min="6674" max="6674" width="8.85546875" style="50" customWidth="1"/>
    <col min="6675" max="6675" width="2.85546875" style="50" bestFit="1" customWidth="1"/>
    <col min="6676" max="6676" width="3.42578125" style="50" bestFit="1" customWidth="1"/>
    <col min="6677" max="6677" width="6.140625" style="50" bestFit="1" customWidth="1"/>
    <col min="6678" max="6678" width="6.42578125" style="50" bestFit="1" customWidth="1"/>
    <col min="6679" max="6679" width="4.85546875" style="50" bestFit="1" customWidth="1"/>
    <col min="6680" max="6680" width="4.5703125" style="50" bestFit="1" customWidth="1"/>
    <col min="6681" max="6681" width="4.42578125" style="50" bestFit="1" customWidth="1"/>
    <col min="6682" max="6683" width="8.85546875" style="50" customWidth="1"/>
    <col min="6684" max="6684" width="16.140625" style="50" bestFit="1" customWidth="1"/>
    <col min="6685" max="6685" width="13.7109375" style="50" bestFit="1" customWidth="1"/>
    <col min="6686" max="6686" width="12.85546875" style="50" bestFit="1" customWidth="1"/>
    <col min="6687" max="6881" width="8.85546875" style="50"/>
    <col min="6882" max="6882" width="5" style="50" customWidth="1"/>
    <col min="6883" max="6884" width="3.7109375" style="50" customWidth="1"/>
    <col min="6885" max="6885" width="5" style="50" customWidth="1"/>
    <col min="6886" max="6887" width="3.7109375" style="50" customWidth="1"/>
    <col min="6888" max="6888" width="5.85546875" style="50" customWidth="1"/>
    <col min="6889" max="6891" width="3.7109375" style="50" customWidth="1"/>
    <col min="6892" max="6892" width="6.42578125" style="50" customWidth="1"/>
    <col min="6893" max="6893" width="5.7109375" style="50" customWidth="1"/>
    <col min="6894" max="6894" width="7.140625" style="50" bestFit="1" customWidth="1"/>
    <col min="6895" max="6895" width="6" style="50" customWidth="1"/>
    <col min="6896" max="6896" width="3.7109375" style="50" customWidth="1"/>
    <col min="6897" max="6897" width="4.140625" style="50" customWidth="1"/>
    <col min="6898" max="6898" width="3.85546875" style="50" customWidth="1"/>
    <col min="6899" max="6899" width="4.28515625" style="50" customWidth="1"/>
    <col min="6900" max="6900" width="6.28515625" style="50" customWidth="1"/>
    <col min="6901" max="6901" width="4.85546875" style="50" customWidth="1"/>
    <col min="6902" max="6902" width="6.42578125" style="50" customWidth="1"/>
    <col min="6903" max="6903" width="4.7109375" style="50" customWidth="1"/>
    <col min="6904" max="6905" width="5.7109375" style="50" customWidth="1"/>
    <col min="6906" max="6906" width="3.42578125" style="50" bestFit="1" customWidth="1"/>
    <col min="6907" max="6907" width="5.42578125" style="50" customWidth="1"/>
    <col min="6908" max="6908" width="5.5703125" style="50" customWidth="1"/>
    <col min="6909" max="6909" width="5" style="50" bestFit="1" customWidth="1"/>
    <col min="6910" max="6910" width="7.5703125" style="50" customWidth="1"/>
    <col min="6911" max="6911" width="7" style="50" customWidth="1"/>
    <col min="6912" max="6912" width="5" style="50" bestFit="1" customWidth="1"/>
    <col min="6913" max="6913" width="7.7109375" style="50" bestFit="1" customWidth="1"/>
    <col min="6914" max="6914" width="8.5703125" style="50" bestFit="1" customWidth="1"/>
    <col min="6915" max="6915" width="8.42578125" style="50" customWidth="1"/>
    <col min="6916" max="6917" width="8.85546875" style="50" customWidth="1"/>
    <col min="6918" max="6918" width="8.42578125" style="50" customWidth="1"/>
    <col min="6919" max="6919" width="3" style="50" customWidth="1"/>
    <col min="6920" max="6920" width="5" style="50" bestFit="1" customWidth="1"/>
    <col min="6921" max="6921" width="7.7109375" style="50" bestFit="1" customWidth="1"/>
    <col min="6922" max="6922" width="5.42578125" style="50" bestFit="1" customWidth="1"/>
    <col min="6923" max="6923" width="5" style="50" bestFit="1" customWidth="1"/>
    <col min="6924" max="6924" width="7.7109375" style="50" bestFit="1" customWidth="1"/>
    <col min="6925" max="6925" width="8.5703125" style="50" bestFit="1" customWidth="1"/>
    <col min="6926" max="6926" width="8.42578125" style="50" customWidth="1"/>
    <col min="6927" max="6928" width="8.85546875" style="50" customWidth="1"/>
    <col min="6929" max="6929" width="8.42578125" style="50" customWidth="1"/>
    <col min="6930" max="6930" width="8.85546875" style="50" customWidth="1"/>
    <col min="6931" max="6931" width="2.85546875" style="50" bestFit="1" customWidth="1"/>
    <col min="6932" max="6932" width="3.42578125" style="50" bestFit="1" customWidth="1"/>
    <col min="6933" max="6933" width="6.140625" style="50" bestFit="1" customWidth="1"/>
    <col min="6934" max="6934" width="6.42578125" style="50" bestFit="1" customWidth="1"/>
    <col min="6935" max="6935" width="4.85546875" style="50" bestFit="1" customWidth="1"/>
    <col min="6936" max="6936" width="4.5703125" style="50" bestFit="1" customWidth="1"/>
    <col min="6937" max="6937" width="4.42578125" style="50" bestFit="1" customWidth="1"/>
    <col min="6938" max="6939" width="8.85546875" style="50" customWidth="1"/>
    <col min="6940" max="6940" width="16.140625" style="50" bestFit="1" customWidth="1"/>
    <col min="6941" max="6941" width="13.7109375" style="50" bestFit="1" customWidth="1"/>
    <col min="6942" max="6942" width="12.85546875" style="50" bestFit="1" customWidth="1"/>
    <col min="6943" max="7137" width="8.85546875" style="50"/>
    <col min="7138" max="7138" width="5" style="50" customWidth="1"/>
    <col min="7139" max="7140" width="3.7109375" style="50" customWidth="1"/>
    <col min="7141" max="7141" width="5" style="50" customWidth="1"/>
    <col min="7142" max="7143" width="3.7109375" style="50" customWidth="1"/>
    <col min="7144" max="7144" width="5.85546875" style="50" customWidth="1"/>
    <col min="7145" max="7147" width="3.7109375" style="50" customWidth="1"/>
    <col min="7148" max="7148" width="6.42578125" style="50" customWidth="1"/>
    <col min="7149" max="7149" width="5.7109375" style="50" customWidth="1"/>
    <col min="7150" max="7150" width="7.140625" style="50" bestFit="1" customWidth="1"/>
    <col min="7151" max="7151" width="6" style="50" customWidth="1"/>
    <col min="7152" max="7152" width="3.7109375" style="50" customWidth="1"/>
    <col min="7153" max="7153" width="4.140625" style="50" customWidth="1"/>
    <col min="7154" max="7154" width="3.85546875" style="50" customWidth="1"/>
    <col min="7155" max="7155" width="4.28515625" style="50" customWidth="1"/>
    <col min="7156" max="7156" width="6.28515625" style="50" customWidth="1"/>
    <col min="7157" max="7157" width="4.85546875" style="50" customWidth="1"/>
    <col min="7158" max="7158" width="6.42578125" style="50" customWidth="1"/>
    <col min="7159" max="7159" width="4.7109375" style="50" customWidth="1"/>
    <col min="7160" max="7161" width="5.7109375" style="50" customWidth="1"/>
    <col min="7162" max="7162" width="3.42578125" style="50" bestFit="1" customWidth="1"/>
    <col min="7163" max="7163" width="5.42578125" style="50" customWidth="1"/>
    <col min="7164" max="7164" width="5.5703125" style="50" customWidth="1"/>
    <col min="7165" max="7165" width="5" style="50" bestFit="1" customWidth="1"/>
    <col min="7166" max="7166" width="7.5703125" style="50" customWidth="1"/>
    <col min="7167" max="7167" width="7" style="50" customWidth="1"/>
    <col min="7168" max="7168" width="5" style="50" bestFit="1" customWidth="1"/>
    <col min="7169" max="7169" width="7.7109375" style="50" bestFit="1" customWidth="1"/>
    <col min="7170" max="7170" width="8.5703125" style="50" bestFit="1" customWidth="1"/>
    <col min="7171" max="7171" width="8.42578125" style="50" customWidth="1"/>
    <col min="7172" max="7173" width="8.85546875" style="50" customWidth="1"/>
    <col min="7174" max="7174" width="8.42578125" style="50" customWidth="1"/>
    <col min="7175" max="7175" width="3" style="50" customWidth="1"/>
    <col min="7176" max="7176" width="5" style="50" bestFit="1" customWidth="1"/>
    <col min="7177" max="7177" width="7.7109375" style="50" bestFit="1" customWidth="1"/>
    <col min="7178" max="7178" width="5.42578125" style="50" bestFit="1" customWidth="1"/>
    <col min="7179" max="7179" width="5" style="50" bestFit="1" customWidth="1"/>
    <col min="7180" max="7180" width="7.7109375" style="50" bestFit="1" customWidth="1"/>
    <col min="7181" max="7181" width="8.5703125" style="50" bestFit="1" customWidth="1"/>
    <col min="7182" max="7182" width="8.42578125" style="50" customWidth="1"/>
    <col min="7183" max="7184" width="8.85546875" style="50" customWidth="1"/>
    <col min="7185" max="7185" width="8.42578125" style="50" customWidth="1"/>
    <col min="7186" max="7186" width="8.85546875" style="50" customWidth="1"/>
    <col min="7187" max="7187" width="2.85546875" style="50" bestFit="1" customWidth="1"/>
    <col min="7188" max="7188" width="3.42578125" style="50" bestFit="1" customWidth="1"/>
    <col min="7189" max="7189" width="6.140625" style="50" bestFit="1" customWidth="1"/>
    <col min="7190" max="7190" width="6.42578125" style="50" bestFit="1" customWidth="1"/>
    <col min="7191" max="7191" width="4.85546875" style="50" bestFit="1" customWidth="1"/>
    <col min="7192" max="7192" width="4.5703125" style="50" bestFit="1" customWidth="1"/>
    <col min="7193" max="7193" width="4.42578125" style="50" bestFit="1" customWidth="1"/>
    <col min="7194" max="7195" width="8.85546875" style="50" customWidth="1"/>
    <col min="7196" max="7196" width="16.140625" style="50" bestFit="1" customWidth="1"/>
    <col min="7197" max="7197" width="13.7109375" style="50" bestFit="1" customWidth="1"/>
    <col min="7198" max="7198" width="12.85546875" style="50" bestFit="1" customWidth="1"/>
    <col min="7199" max="7393" width="8.85546875" style="50"/>
    <col min="7394" max="7394" width="5" style="50" customWidth="1"/>
    <col min="7395" max="7396" width="3.7109375" style="50" customWidth="1"/>
    <col min="7397" max="7397" width="5" style="50" customWidth="1"/>
    <col min="7398" max="7399" width="3.7109375" style="50" customWidth="1"/>
    <col min="7400" max="7400" width="5.85546875" style="50" customWidth="1"/>
    <col min="7401" max="7403" width="3.7109375" style="50" customWidth="1"/>
    <col min="7404" max="7404" width="6.42578125" style="50" customWidth="1"/>
    <col min="7405" max="7405" width="5.7109375" style="50" customWidth="1"/>
    <col min="7406" max="7406" width="7.140625" style="50" bestFit="1" customWidth="1"/>
    <col min="7407" max="7407" width="6" style="50" customWidth="1"/>
    <col min="7408" max="7408" width="3.7109375" style="50" customWidth="1"/>
    <col min="7409" max="7409" width="4.140625" style="50" customWidth="1"/>
    <col min="7410" max="7410" width="3.85546875" style="50" customWidth="1"/>
    <col min="7411" max="7411" width="4.28515625" style="50" customWidth="1"/>
    <col min="7412" max="7412" width="6.28515625" style="50" customWidth="1"/>
    <col min="7413" max="7413" width="4.85546875" style="50" customWidth="1"/>
    <col min="7414" max="7414" width="6.42578125" style="50" customWidth="1"/>
    <col min="7415" max="7415" width="4.7109375" style="50" customWidth="1"/>
    <col min="7416" max="7417" width="5.7109375" style="50" customWidth="1"/>
    <col min="7418" max="7418" width="3.42578125" style="50" bestFit="1" customWidth="1"/>
    <col min="7419" max="7419" width="5.42578125" style="50" customWidth="1"/>
    <col min="7420" max="7420" width="5.5703125" style="50" customWidth="1"/>
    <col min="7421" max="7421" width="5" style="50" bestFit="1" customWidth="1"/>
    <col min="7422" max="7422" width="7.5703125" style="50" customWidth="1"/>
    <col min="7423" max="7423" width="7" style="50" customWidth="1"/>
    <col min="7424" max="7424" width="5" style="50" bestFit="1" customWidth="1"/>
    <col min="7425" max="7425" width="7.7109375" style="50" bestFit="1" customWidth="1"/>
    <col min="7426" max="7426" width="8.5703125" style="50" bestFit="1" customWidth="1"/>
    <col min="7427" max="7427" width="8.42578125" style="50" customWidth="1"/>
    <col min="7428" max="7429" width="8.85546875" style="50" customWidth="1"/>
    <col min="7430" max="7430" width="8.42578125" style="50" customWidth="1"/>
    <col min="7431" max="7431" width="3" style="50" customWidth="1"/>
    <col min="7432" max="7432" width="5" style="50" bestFit="1" customWidth="1"/>
    <col min="7433" max="7433" width="7.7109375" style="50" bestFit="1" customWidth="1"/>
    <col min="7434" max="7434" width="5.42578125" style="50" bestFit="1" customWidth="1"/>
    <col min="7435" max="7435" width="5" style="50" bestFit="1" customWidth="1"/>
    <col min="7436" max="7436" width="7.7109375" style="50" bestFit="1" customWidth="1"/>
    <col min="7437" max="7437" width="8.5703125" style="50" bestFit="1" customWidth="1"/>
    <col min="7438" max="7438" width="8.42578125" style="50" customWidth="1"/>
    <col min="7439" max="7440" width="8.85546875" style="50" customWidth="1"/>
    <col min="7441" max="7441" width="8.42578125" style="50" customWidth="1"/>
    <col min="7442" max="7442" width="8.85546875" style="50" customWidth="1"/>
    <col min="7443" max="7443" width="2.85546875" style="50" bestFit="1" customWidth="1"/>
    <col min="7444" max="7444" width="3.42578125" style="50" bestFit="1" customWidth="1"/>
    <col min="7445" max="7445" width="6.140625" style="50" bestFit="1" customWidth="1"/>
    <col min="7446" max="7446" width="6.42578125" style="50" bestFit="1" customWidth="1"/>
    <col min="7447" max="7447" width="4.85546875" style="50" bestFit="1" customWidth="1"/>
    <col min="7448" max="7448" width="4.5703125" style="50" bestFit="1" customWidth="1"/>
    <col min="7449" max="7449" width="4.42578125" style="50" bestFit="1" customWidth="1"/>
    <col min="7450" max="7451" width="8.85546875" style="50" customWidth="1"/>
    <col min="7452" max="7452" width="16.140625" style="50" bestFit="1" customWidth="1"/>
    <col min="7453" max="7453" width="13.7109375" style="50" bestFit="1" customWidth="1"/>
    <col min="7454" max="7454" width="12.85546875" style="50" bestFit="1" customWidth="1"/>
    <col min="7455" max="7649" width="8.85546875" style="50"/>
    <col min="7650" max="7650" width="5" style="50" customWidth="1"/>
    <col min="7651" max="7652" width="3.7109375" style="50" customWidth="1"/>
    <col min="7653" max="7653" width="5" style="50" customWidth="1"/>
    <col min="7654" max="7655" width="3.7109375" style="50" customWidth="1"/>
    <col min="7656" max="7656" width="5.85546875" style="50" customWidth="1"/>
    <col min="7657" max="7659" width="3.7109375" style="50" customWidth="1"/>
    <col min="7660" max="7660" width="6.42578125" style="50" customWidth="1"/>
    <col min="7661" max="7661" width="5.7109375" style="50" customWidth="1"/>
    <col min="7662" max="7662" width="7.140625" style="50" bestFit="1" customWidth="1"/>
    <col min="7663" max="7663" width="6" style="50" customWidth="1"/>
    <col min="7664" max="7664" width="3.7109375" style="50" customWidth="1"/>
    <col min="7665" max="7665" width="4.140625" style="50" customWidth="1"/>
    <col min="7666" max="7666" width="3.85546875" style="50" customWidth="1"/>
    <col min="7667" max="7667" width="4.28515625" style="50" customWidth="1"/>
    <col min="7668" max="7668" width="6.28515625" style="50" customWidth="1"/>
    <col min="7669" max="7669" width="4.85546875" style="50" customWidth="1"/>
    <col min="7670" max="7670" width="6.42578125" style="50" customWidth="1"/>
    <col min="7671" max="7671" width="4.7109375" style="50" customWidth="1"/>
    <col min="7672" max="7673" width="5.7109375" style="50" customWidth="1"/>
    <col min="7674" max="7674" width="3.42578125" style="50" bestFit="1" customWidth="1"/>
    <col min="7675" max="7675" width="5.42578125" style="50" customWidth="1"/>
    <col min="7676" max="7676" width="5.5703125" style="50" customWidth="1"/>
    <col min="7677" max="7677" width="5" style="50" bestFit="1" customWidth="1"/>
    <col min="7678" max="7678" width="7.5703125" style="50" customWidth="1"/>
    <col min="7679" max="7679" width="7" style="50" customWidth="1"/>
    <col min="7680" max="7680" width="5" style="50" bestFit="1" customWidth="1"/>
    <col min="7681" max="7681" width="7.7109375" style="50" bestFit="1" customWidth="1"/>
    <col min="7682" max="7682" width="8.5703125" style="50" bestFit="1" customWidth="1"/>
    <col min="7683" max="7683" width="8.42578125" style="50" customWidth="1"/>
    <col min="7684" max="7685" width="8.85546875" style="50" customWidth="1"/>
    <col min="7686" max="7686" width="8.42578125" style="50" customWidth="1"/>
    <col min="7687" max="7687" width="3" style="50" customWidth="1"/>
    <col min="7688" max="7688" width="5" style="50" bestFit="1" customWidth="1"/>
    <col min="7689" max="7689" width="7.7109375" style="50" bestFit="1" customWidth="1"/>
    <col min="7690" max="7690" width="5.42578125" style="50" bestFit="1" customWidth="1"/>
    <col min="7691" max="7691" width="5" style="50" bestFit="1" customWidth="1"/>
    <col min="7692" max="7692" width="7.7109375" style="50" bestFit="1" customWidth="1"/>
    <col min="7693" max="7693" width="8.5703125" style="50" bestFit="1" customWidth="1"/>
    <col min="7694" max="7694" width="8.42578125" style="50" customWidth="1"/>
    <col min="7695" max="7696" width="8.85546875" style="50" customWidth="1"/>
    <col min="7697" max="7697" width="8.42578125" style="50" customWidth="1"/>
    <col min="7698" max="7698" width="8.85546875" style="50" customWidth="1"/>
    <col min="7699" max="7699" width="2.85546875" style="50" bestFit="1" customWidth="1"/>
    <col min="7700" max="7700" width="3.42578125" style="50" bestFit="1" customWidth="1"/>
    <col min="7701" max="7701" width="6.140625" style="50" bestFit="1" customWidth="1"/>
    <col min="7702" max="7702" width="6.42578125" style="50" bestFit="1" customWidth="1"/>
    <col min="7703" max="7703" width="4.85546875" style="50" bestFit="1" customWidth="1"/>
    <col min="7704" max="7704" width="4.5703125" style="50" bestFit="1" customWidth="1"/>
    <col min="7705" max="7705" width="4.42578125" style="50" bestFit="1" customWidth="1"/>
    <col min="7706" max="7707" width="8.85546875" style="50" customWidth="1"/>
    <col min="7708" max="7708" width="16.140625" style="50" bestFit="1" customWidth="1"/>
    <col min="7709" max="7709" width="13.7109375" style="50" bestFit="1" customWidth="1"/>
    <col min="7710" max="7710" width="12.85546875" style="50" bestFit="1" customWidth="1"/>
    <col min="7711" max="7905" width="8.85546875" style="50"/>
    <col min="7906" max="7906" width="5" style="50" customWidth="1"/>
    <col min="7907" max="7908" width="3.7109375" style="50" customWidth="1"/>
    <col min="7909" max="7909" width="5" style="50" customWidth="1"/>
    <col min="7910" max="7911" width="3.7109375" style="50" customWidth="1"/>
    <col min="7912" max="7912" width="5.85546875" style="50" customWidth="1"/>
    <col min="7913" max="7915" width="3.7109375" style="50" customWidth="1"/>
    <col min="7916" max="7916" width="6.42578125" style="50" customWidth="1"/>
    <col min="7917" max="7917" width="5.7109375" style="50" customWidth="1"/>
    <col min="7918" max="7918" width="7.140625" style="50" bestFit="1" customWidth="1"/>
    <col min="7919" max="7919" width="6" style="50" customWidth="1"/>
    <col min="7920" max="7920" width="3.7109375" style="50" customWidth="1"/>
    <col min="7921" max="7921" width="4.140625" style="50" customWidth="1"/>
    <col min="7922" max="7922" width="3.85546875" style="50" customWidth="1"/>
    <col min="7923" max="7923" width="4.28515625" style="50" customWidth="1"/>
    <col min="7924" max="7924" width="6.28515625" style="50" customWidth="1"/>
    <col min="7925" max="7925" width="4.85546875" style="50" customWidth="1"/>
    <col min="7926" max="7926" width="6.42578125" style="50" customWidth="1"/>
    <col min="7927" max="7927" width="4.7109375" style="50" customWidth="1"/>
    <col min="7928" max="7929" width="5.7109375" style="50" customWidth="1"/>
    <col min="7930" max="7930" width="3.42578125" style="50" bestFit="1" customWidth="1"/>
    <col min="7931" max="7931" width="5.42578125" style="50" customWidth="1"/>
    <col min="7932" max="7932" width="5.5703125" style="50" customWidth="1"/>
    <col min="7933" max="7933" width="5" style="50" bestFit="1" customWidth="1"/>
    <col min="7934" max="7934" width="7.5703125" style="50" customWidth="1"/>
    <col min="7935" max="7935" width="7" style="50" customWidth="1"/>
    <col min="7936" max="7936" width="5" style="50" bestFit="1" customWidth="1"/>
    <col min="7937" max="7937" width="7.7109375" style="50" bestFit="1" customWidth="1"/>
    <col min="7938" max="7938" width="8.5703125" style="50" bestFit="1" customWidth="1"/>
    <col min="7939" max="7939" width="8.42578125" style="50" customWidth="1"/>
    <col min="7940" max="7941" width="8.85546875" style="50" customWidth="1"/>
    <col min="7942" max="7942" width="8.42578125" style="50" customWidth="1"/>
    <col min="7943" max="7943" width="3" style="50" customWidth="1"/>
    <col min="7944" max="7944" width="5" style="50" bestFit="1" customWidth="1"/>
    <col min="7945" max="7945" width="7.7109375" style="50" bestFit="1" customWidth="1"/>
    <col min="7946" max="7946" width="5.42578125" style="50" bestFit="1" customWidth="1"/>
    <col min="7947" max="7947" width="5" style="50" bestFit="1" customWidth="1"/>
    <col min="7948" max="7948" width="7.7109375" style="50" bestFit="1" customWidth="1"/>
    <col min="7949" max="7949" width="8.5703125" style="50" bestFit="1" customWidth="1"/>
    <col min="7950" max="7950" width="8.42578125" style="50" customWidth="1"/>
    <col min="7951" max="7952" width="8.85546875" style="50" customWidth="1"/>
    <col min="7953" max="7953" width="8.42578125" style="50" customWidth="1"/>
    <col min="7954" max="7954" width="8.85546875" style="50" customWidth="1"/>
    <col min="7955" max="7955" width="2.85546875" style="50" bestFit="1" customWidth="1"/>
    <col min="7956" max="7956" width="3.42578125" style="50" bestFit="1" customWidth="1"/>
    <col min="7957" max="7957" width="6.140625" style="50" bestFit="1" customWidth="1"/>
    <col min="7958" max="7958" width="6.42578125" style="50" bestFit="1" customWidth="1"/>
    <col min="7959" max="7959" width="4.85546875" style="50" bestFit="1" customWidth="1"/>
    <col min="7960" max="7960" width="4.5703125" style="50" bestFit="1" customWidth="1"/>
    <col min="7961" max="7961" width="4.42578125" style="50" bestFit="1" customWidth="1"/>
    <col min="7962" max="7963" width="8.85546875" style="50" customWidth="1"/>
    <col min="7964" max="7964" width="16.140625" style="50" bestFit="1" customWidth="1"/>
    <col min="7965" max="7965" width="13.7109375" style="50" bestFit="1" customWidth="1"/>
    <col min="7966" max="7966" width="12.85546875" style="50" bestFit="1" customWidth="1"/>
    <col min="7967" max="8161" width="8.85546875" style="50"/>
    <col min="8162" max="8162" width="5" style="50" customWidth="1"/>
    <col min="8163" max="8164" width="3.7109375" style="50" customWidth="1"/>
    <col min="8165" max="8165" width="5" style="50" customWidth="1"/>
    <col min="8166" max="8167" width="3.7109375" style="50" customWidth="1"/>
    <col min="8168" max="8168" width="5.85546875" style="50" customWidth="1"/>
    <col min="8169" max="8171" width="3.7109375" style="50" customWidth="1"/>
    <col min="8172" max="8172" width="6.42578125" style="50" customWidth="1"/>
    <col min="8173" max="8173" width="5.7109375" style="50" customWidth="1"/>
    <col min="8174" max="8174" width="7.140625" style="50" bestFit="1" customWidth="1"/>
    <col min="8175" max="8175" width="6" style="50" customWidth="1"/>
    <col min="8176" max="8176" width="3.7109375" style="50" customWidth="1"/>
    <col min="8177" max="8177" width="4.140625" style="50" customWidth="1"/>
    <col min="8178" max="8178" width="3.85546875" style="50" customWidth="1"/>
    <col min="8179" max="8179" width="4.28515625" style="50" customWidth="1"/>
    <col min="8180" max="8180" width="6.28515625" style="50" customWidth="1"/>
    <col min="8181" max="8181" width="4.85546875" style="50" customWidth="1"/>
    <col min="8182" max="8182" width="6.42578125" style="50" customWidth="1"/>
    <col min="8183" max="8183" width="4.7109375" style="50" customWidth="1"/>
    <col min="8184" max="8185" width="5.7109375" style="50" customWidth="1"/>
    <col min="8186" max="8186" width="3.42578125" style="50" bestFit="1" customWidth="1"/>
    <col min="8187" max="8187" width="5.42578125" style="50" customWidth="1"/>
    <col min="8188" max="8188" width="5.5703125" style="50" customWidth="1"/>
    <col min="8189" max="8189" width="5" style="50" bestFit="1" customWidth="1"/>
    <col min="8190" max="8190" width="7.5703125" style="50" customWidth="1"/>
    <col min="8191" max="8191" width="7" style="50" customWidth="1"/>
    <col min="8192" max="8192" width="5" style="50" bestFit="1" customWidth="1"/>
    <col min="8193" max="8193" width="7.7109375" style="50" bestFit="1" customWidth="1"/>
    <col min="8194" max="8194" width="8.5703125" style="50" bestFit="1" customWidth="1"/>
    <col min="8195" max="8195" width="8.42578125" style="50" customWidth="1"/>
    <col min="8196" max="8197" width="8.85546875" style="50" customWidth="1"/>
    <col min="8198" max="8198" width="8.42578125" style="50" customWidth="1"/>
    <col min="8199" max="8199" width="3" style="50" customWidth="1"/>
    <col min="8200" max="8200" width="5" style="50" bestFit="1" customWidth="1"/>
    <col min="8201" max="8201" width="7.7109375" style="50" bestFit="1" customWidth="1"/>
    <col min="8202" max="8202" width="5.42578125" style="50" bestFit="1" customWidth="1"/>
    <col min="8203" max="8203" width="5" style="50" bestFit="1" customWidth="1"/>
    <col min="8204" max="8204" width="7.7109375" style="50" bestFit="1" customWidth="1"/>
    <col min="8205" max="8205" width="8.5703125" style="50" bestFit="1" customWidth="1"/>
    <col min="8206" max="8206" width="8.42578125" style="50" customWidth="1"/>
    <col min="8207" max="8208" width="8.85546875" style="50" customWidth="1"/>
    <col min="8209" max="8209" width="8.42578125" style="50" customWidth="1"/>
    <col min="8210" max="8210" width="8.85546875" style="50" customWidth="1"/>
    <col min="8211" max="8211" width="2.85546875" style="50" bestFit="1" customWidth="1"/>
    <col min="8212" max="8212" width="3.42578125" style="50" bestFit="1" customWidth="1"/>
    <col min="8213" max="8213" width="6.140625" style="50" bestFit="1" customWidth="1"/>
    <col min="8214" max="8214" width="6.42578125" style="50" bestFit="1" customWidth="1"/>
    <col min="8215" max="8215" width="4.85546875" style="50" bestFit="1" customWidth="1"/>
    <col min="8216" max="8216" width="4.5703125" style="50" bestFit="1" customWidth="1"/>
    <col min="8217" max="8217" width="4.42578125" style="50" bestFit="1" customWidth="1"/>
    <col min="8218" max="8219" width="8.85546875" style="50" customWidth="1"/>
    <col min="8220" max="8220" width="16.140625" style="50" bestFit="1" customWidth="1"/>
    <col min="8221" max="8221" width="13.7109375" style="50" bestFit="1" customWidth="1"/>
    <col min="8222" max="8222" width="12.85546875" style="50" bestFit="1" customWidth="1"/>
    <col min="8223" max="8417" width="8.85546875" style="50"/>
    <col min="8418" max="8418" width="5" style="50" customWidth="1"/>
    <col min="8419" max="8420" width="3.7109375" style="50" customWidth="1"/>
    <col min="8421" max="8421" width="5" style="50" customWidth="1"/>
    <col min="8422" max="8423" width="3.7109375" style="50" customWidth="1"/>
    <col min="8424" max="8424" width="5.85546875" style="50" customWidth="1"/>
    <col min="8425" max="8427" width="3.7109375" style="50" customWidth="1"/>
    <col min="8428" max="8428" width="6.42578125" style="50" customWidth="1"/>
    <col min="8429" max="8429" width="5.7109375" style="50" customWidth="1"/>
    <col min="8430" max="8430" width="7.140625" style="50" bestFit="1" customWidth="1"/>
    <col min="8431" max="8431" width="6" style="50" customWidth="1"/>
    <col min="8432" max="8432" width="3.7109375" style="50" customWidth="1"/>
    <col min="8433" max="8433" width="4.140625" style="50" customWidth="1"/>
    <col min="8434" max="8434" width="3.85546875" style="50" customWidth="1"/>
    <col min="8435" max="8435" width="4.28515625" style="50" customWidth="1"/>
    <col min="8436" max="8436" width="6.28515625" style="50" customWidth="1"/>
    <col min="8437" max="8437" width="4.85546875" style="50" customWidth="1"/>
    <col min="8438" max="8438" width="6.42578125" style="50" customWidth="1"/>
    <col min="8439" max="8439" width="4.7109375" style="50" customWidth="1"/>
    <col min="8440" max="8441" width="5.7109375" style="50" customWidth="1"/>
    <col min="8442" max="8442" width="3.42578125" style="50" bestFit="1" customWidth="1"/>
    <col min="8443" max="8443" width="5.42578125" style="50" customWidth="1"/>
    <col min="8444" max="8444" width="5.5703125" style="50" customWidth="1"/>
    <col min="8445" max="8445" width="5" style="50" bestFit="1" customWidth="1"/>
    <col min="8446" max="8446" width="7.5703125" style="50" customWidth="1"/>
    <col min="8447" max="8447" width="7" style="50" customWidth="1"/>
    <col min="8448" max="8448" width="5" style="50" bestFit="1" customWidth="1"/>
    <col min="8449" max="8449" width="7.7109375" style="50" bestFit="1" customWidth="1"/>
    <col min="8450" max="8450" width="8.5703125" style="50" bestFit="1" customWidth="1"/>
    <col min="8451" max="8451" width="8.42578125" style="50" customWidth="1"/>
    <col min="8452" max="8453" width="8.85546875" style="50" customWidth="1"/>
    <col min="8454" max="8454" width="8.42578125" style="50" customWidth="1"/>
    <col min="8455" max="8455" width="3" style="50" customWidth="1"/>
    <col min="8456" max="8456" width="5" style="50" bestFit="1" customWidth="1"/>
    <col min="8457" max="8457" width="7.7109375" style="50" bestFit="1" customWidth="1"/>
    <col min="8458" max="8458" width="5.42578125" style="50" bestFit="1" customWidth="1"/>
    <col min="8459" max="8459" width="5" style="50" bestFit="1" customWidth="1"/>
    <col min="8460" max="8460" width="7.7109375" style="50" bestFit="1" customWidth="1"/>
    <col min="8461" max="8461" width="8.5703125" style="50" bestFit="1" customWidth="1"/>
    <col min="8462" max="8462" width="8.42578125" style="50" customWidth="1"/>
    <col min="8463" max="8464" width="8.85546875" style="50" customWidth="1"/>
    <col min="8465" max="8465" width="8.42578125" style="50" customWidth="1"/>
    <col min="8466" max="8466" width="8.85546875" style="50" customWidth="1"/>
    <col min="8467" max="8467" width="2.85546875" style="50" bestFit="1" customWidth="1"/>
    <col min="8468" max="8468" width="3.42578125" style="50" bestFit="1" customWidth="1"/>
    <col min="8469" max="8469" width="6.140625" style="50" bestFit="1" customWidth="1"/>
    <col min="8470" max="8470" width="6.42578125" style="50" bestFit="1" customWidth="1"/>
    <col min="8471" max="8471" width="4.85546875" style="50" bestFit="1" customWidth="1"/>
    <col min="8472" max="8472" width="4.5703125" style="50" bestFit="1" customWidth="1"/>
    <col min="8473" max="8473" width="4.42578125" style="50" bestFit="1" customWidth="1"/>
    <col min="8474" max="8475" width="8.85546875" style="50" customWidth="1"/>
    <col min="8476" max="8476" width="16.140625" style="50" bestFit="1" customWidth="1"/>
    <col min="8477" max="8477" width="13.7109375" style="50" bestFit="1" customWidth="1"/>
    <col min="8478" max="8478" width="12.85546875" style="50" bestFit="1" customWidth="1"/>
    <col min="8479" max="8673" width="8.85546875" style="50"/>
    <col min="8674" max="8674" width="5" style="50" customWidth="1"/>
    <col min="8675" max="8676" width="3.7109375" style="50" customWidth="1"/>
    <col min="8677" max="8677" width="5" style="50" customWidth="1"/>
    <col min="8678" max="8679" width="3.7109375" style="50" customWidth="1"/>
    <col min="8680" max="8680" width="5.85546875" style="50" customWidth="1"/>
    <col min="8681" max="8683" width="3.7109375" style="50" customWidth="1"/>
    <col min="8684" max="8684" width="6.42578125" style="50" customWidth="1"/>
    <col min="8685" max="8685" width="5.7109375" style="50" customWidth="1"/>
    <col min="8686" max="8686" width="7.140625" style="50" bestFit="1" customWidth="1"/>
    <col min="8687" max="8687" width="6" style="50" customWidth="1"/>
    <col min="8688" max="8688" width="3.7109375" style="50" customWidth="1"/>
    <col min="8689" max="8689" width="4.140625" style="50" customWidth="1"/>
    <col min="8690" max="8690" width="3.85546875" style="50" customWidth="1"/>
    <col min="8691" max="8691" width="4.28515625" style="50" customWidth="1"/>
    <col min="8692" max="8692" width="6.28515625" style="50" customWidth="1"/>
    <col min="8693" max="8693" width="4.85546875" style="50" customWidth="1"/>
    <col min="8694" max="8694" width="6.42578125" style="50" customWidth="1"/>
    <col min="8695" max="8695" width="4.7109375" style="50" customWidth="1"/>
    <col min="8696" max="8697" width="5.7109375" style="50" customWidth="1"/>
    <col min="8698" max="8698" width="3.42578125" style="50" bestFit="1" customWidth="1"/>
    <col min="8699" max="8699" width="5.42578125" style="50" customWidth="1"/>
    <col min="8700" max="8700" width="5.5703125" style="50" customWidth="1"/>
    <col min="8701" max="8701" width="5" style="50" bestFit="1" customWidth="1"/>
    <col min="8702" max="8702" width="7.5703125" style="50" customWidth="1"/>
    <col min="8703" max="8703" width="7" style="50" customWidth="1"/>
    <col min="8704" max="8704" width="5" style="50" bestFit="1" customWidth="1"/>
    <col min="8705" max="8705" width="7.7109375" style="50" bestFit="1" customWidth="1"/>
    <col min="8706" max="8706" width="8.5703125" style="50" bestFit="1" customWidth="1"/>
    <col min="8707" max="8707" width="8.42578125" style="50" customWidth="1"/>
    <col min="8708" max="8709" width="8.85546875" style="50" customWidth="1"/>
    <col min="8710" max="8710" width="8.42578125" style="50" customWidth="1"/>
    <col min="8711" max="8711" width="3" style="50" customWidth="1"/>
    <col min="8712" max="8712" width="5" style="50" bestFit="1" customWidth="1"/>
    <col min="8713" max="8713" width="7.7109375" style="50" bestFit="1" customWidth="1"/>
    <col min="8714" max="8714" width="5.42578125" style="50" bestFit="1" customWidth="1"/>
    <col min="8715" max="8715" width="5" style="50" bestFit="1" customWidth="1"/>
    <col min="8716" max="8716" width="7.7109375" style="50" bestFit="1" customWidth="1"/>
    <col min="8717" max="8717" width="8.5703125" style="50" bestFit="1" customWidth="1"/>
    <col min="8718" max="8718" width="8.42578125" style="50" customWidth="1"/>
    <col min="8719" max="8720" width="8.85546875" style="50" customWidth="1"/>
    <col min="8721" max="8721" width="8.42578125" style="50" customWidth="1"/>
    <col min="8722" max="8722" width="8.85546875" style="50" customWidth="1"/>
    <col min="8723" max="8723" width="2.85546875" style="50" bestFit="1" customWidth="1"/>
    <col min="8724" max="8724" width="3.42578125" style="50" bestFit="1" customWidth="1"/>
    <col min="8725" max="8725" width="6.140625" style="50" bestFit="1" customWidth="1"/>
    <col min="8726" max="8726" width="6.42578125" style="50" bestFit="1" customWidth="1"/>
    <col min="8727" max="8727" width="4.85546875" style="50" bestFit="1" customWidth="1"/>
    <col min="8728" max="8728" width="4.5703125" style="50" bestFit="1" customWidth="1"/>
    <col min="8729" max="8729" width="4.42578125" style="50" bestFit="1" customWidth="1"/>
    <col min="8730" max="8731" width="8.85546875" style="50" customWidth="1"/>
    <col min="8732" max="8732" width="16.140625" style="50" bestFit="1" customWidth="1"/>
    <col min="8733" max="8733" width="13.7109375" style="50" bestFit="1" customWidth="1"/>
    <col min="8734" max="8734" width="12.85546875" style="50" bestFit="1" customWidth="1"/>
    <col min="8735" max="8929" width="8.85546875" style="50"/>
    <col min="8930" max="8930" width="5" style="50" customWidth="1"/>
    <col min="8931" max="8932" width="3.7109375" style="50" customWidth="1"/>
    <col min="8933" max="8933" width="5" style="50" customWidth="1"/>
    <col min="8934" max="8935" width="3.7109375" style="50" customWidth="1"/>
    <col min="8936" max="8936" width="5.85546875" style="50" customWidth="1"/>
    <col min="8937" max="8939" width="3.7109375" style="50" customWidth="1"/>
    <col min="8940" max="8940" width="6.42578125" style="50" customWidth="1"/>
    <col min="8941" max="8941" width="5.7109375" style="50" customWidth="1"/>
    <col min="8942" max="8942" width="7.140625" style="50" bestFit="1" customWidth="1"/>
    <col min="8943" max="8943" width="6" style="50" customWidth="1"/>
    <col min="8944" max="8944" width="3.7109375" style="50" customWidth="1"/>
    <col min="8945" max="8945" width="4.140625" style="50" customWidth="1"/>
    <col min="8946" max="8946" width="3.85546875" style="50" customWidth="1"/>
    <col min="8947" max="8947" width="4.28515625" style="50" customWidth="1"/>
    <col min="8948" max="8948" width="6.28515625" style="50" customWidth="1"/>
    <col min="8949" max="8949" width="4.85546875" style="50" customWidth="1"/>
    <col min="8950" max="8950" width="6.42578125" style="50" customWidth="1"/>
    <col min="8951" max="8951" width="4.7109375" style="50" customWidth="1"/>
    <col min="8952" max="8953" width="5.7109375" style="50" customWidth="1"/>
    <col min="8954" max="8954" width="3.42578125" style="50" bestFit="1" customWidth="1"/>
    <col min="8955" max="8955" width="5.42578125" style="50" customWidth="1"/>
    <col min="8956" max="8956" width="5.5703125" style="50" customWidth="1"/>
    <col min="8957" max="8957" width="5" style="50" bestFit="1" customWidth="1"/>
    <col min="8958" max="8958" width="7.5703125" style="50" customWidth="1"/>
    <col min="8959" max="8959" width="7" style="50" customWidth="1"/>
    <col min="8960" max="8960" width="5" style="50" bestFit="1" customWidth="1"/>
    <col min="8961" max="8961" width="7.7109375" style="50" bestFit="1" customWidth="1"/>
    <col min="8962" max="8962" width="8.5703125" style="50" bestFit="1" customWidth="1"/>
    <col min="8963" max="8963" width="8.42578125" style="50" customWidth="1"/>
    <col min="8964" max="8965" width="8.85546875" style="50" customWidth="1"/>
    <col min="8966" max="8966" width="8.42578125" style="50" customWidth="1"/>
    <col min="8967" max="8967" width="3" style="50" customWidth="1"/>
    <col min="8968" max="8968" width="5" style="50" bestFit="1" customWidth="1"/>
    <col min="8969" max="8969" width="7.7109375" style="50" bestFit="1" customWidth="1"/>
    <col min="8970" max="8970" width="5.42578125" style="50" bestFit="1" customWidth="1"/>
    <col min="8971" max="8971" width="5" style="50" bestFit="1" customWidth="1"/>
    <col min="8972" max="8972" width="7.7109375" style="50" bestFit="1" customWidth="1"/>
    <col min="8973" max="8973" width="8.5703125" style="50" bestFit="1" customWidth="1"/>
    <col min="8974" max="8974" width="8.42578125" style="50" customWidth="1"/>
    <col min="8975" max="8976" width="8.85546875" style="50" customWidth="1"/>
    <col min="8977" max="8977" width="8.42578125" style="50" customWidth="1"/>
    <col min="8978" max="8978" width="8.85546875" style="50" customWidth="1"/>
    <col min="8979" max="8979" width="2.85546875" style="50" bestFit="1" customWidth="1"/>
    <col min="8980" max="8980" width="3.42578125" style="50" bestFit="1" customWidth="1"/>
    <col min="8981" max="8981" width="6.140625" style="50" bestFit="1" customWidth="1"/>
    <col min="8982" max="8982" width="6.42578125" style="50" bestFit="1" customWidth="1"/>
    <col min="8983" max="8983" width="4.85546875" style="50" bestFit="1" customWidth="1"/>
    <col min="8984" max="8984" width="4.5703125" style="50" bestFit="1" customWidth="1"/>
    <col min="8985" max="8985" width="4.42578125" style="50" bestFit="1" customWidth="1"/>
    <col min="8986" max="8987" width="8.85546875" style="50" customWidth="1"/>
    <col min="8988" max="8988" width="16.140625" style="50" bestFit="1" customWidth="1"/>
    <col min="8989" max="8989" width="13.7109375" style="50" bestFit="1" customWidth="1"/>
    <col min="8990" max="8990" width="12.85546875" style="50" bestFit="1" customWidth="1"/>
    <col min="8991" max="9185" width="8.85546875" style="50"/>
    <col min="9186" max="9186" width="5" style="50" customWidth="1"/>
    <col min="9187" max="9188" width="3.7109375" style="50" customWidth="1"/>
    <col min="9189" max="9189" width="5" style="50" customWidth="1"/>
    <col min="9190" max="9191" width="3.7109375" style="50" customWidth="1"/>
    <col min="9192" max="9192" width="5.85546875" style="50" customWidth="1"/>
    <col min="9193" max="9195" width="3.7109375" style="50" customWidth="1"/>
    <col min="9196" max="9196" width="6.42578125" style="50" customWidth="1"/>
    <col min="9197" max="9197" width="5.7109375" style="50" customWidth="1"/>
    <col min="9198" max="9198" width="7.140625" style="50" bestFit="1" customWidth="1"/>
    <col min="9199" max="9199" width="6" style="50" customWidth="1"/>
    <col min="9200" max="9200" width="3.7109375" style="50" customWidth="1"/>
    <col min="9201" max="9201" width="4.140625" style="50" customWidth="1"/>
    <col min="9202" max="9202" width="3.85546875" style="50" customWidth="1"/>
    <col min="9203" max="9203" width="4.28515625" style="50" customWidth="1"/>
    <col min="9204" max="9204" width="6.28515625" style="50" customWidth="1"/>
    <col min="9205" max="9205" width="4.85546875" style="50" customWidth="1"/>
    <col min="9206" max="9206" width="6.42578125" style="50" customWidth="1"/>
    <col min="9207" max="9207" width="4.7109375" style="50" customWidth="1"/>
    <col min="9208" max="9209" width="5.7109375" style="50" customWidth="1"/>
    <col min="9210" max="9210" width="3.42578125" style="50" bestFit="1" customWidth="1"/>
    <col min="9211" max="9211" width="5.42578125" style="50" customWidth="1"/>
    <col min="9212" max="9212" width="5.5703125" style="50" customWidth="1"/>
    <col min="9213" max="9213" width="5" style="50" bestFit="1" customWidth="1"/>
    <col min="9214" max="9214" width="7.5703125" style="50" customWidth="1"/>
    <col min="9215" max="9215" width="7" style="50" customWidth="1"/>
    <col min="9216" max="9216" width="5" style="50" bestFit="1" customWidth="1"/>
    <col min="9217" max="9217" width="7.7109375" style="50" bestFit="1" customWidth="1"/>
    <col min="9218" max="9218" width="8.5703125" style="50" bestFit="1" customWidth="1"/>
    <col min="9219" max="9219" width="8.42578125" style="50" customWidth="1"/>
    <col min="9220" max="9221" width="8.85546875" style="50" customWidth="1"/>
    <col min="9222" max="9222" width="8.42578125" style="50" customWidth="1"/>
    <col min="9223" max="9223" width="3" style="50" customWidth="1"/>
    <col min="9224" max="9224" width="5" style="50" bestFit="1" customWidth="1"/>
    <col min="9225" max="9225" width="7.7109375" style="50" bestFit="1" customWidth="1"/>
    <col min="9226" max="9226" width="5.42578125" style="50" bestFit="1" customWidth="1"/>
    <col min="9227" max="9227" width="5" style="50" bestFit="1" customWidth="1"/>
    <col min="9228" max="9228" width="7.7109375" style="50" bestFit="1" customWidth="1"/>
    <col min="9229" max="9229" width="8.5703125" style="50" bestFit="1" customWidth="1"/>
    <col min="9230" max="9230" width="8.42578125" style="50" customWidth="1"/>
    <col min="9231" max="9232" width="8.85546875" style="50" customWidth="1"/>
    <col min="9233" max="9233" width="8.42578125" style="50" customWidth="1"/>
    <col min="9234" max="9234" width="8.85546875" style="50" customWidth="1"/>
    <col min="9235" max="9235" width="2.85546875" style="50" bestFit="1" customWidth="1"/>
    <col min="9236" max="9236" width="3.42578125" style="50" bestFit="1" customWidth="1"/>
    <col min="9237" max="9237" width="6.140625" style="50" bestFit="1" customWidth="1"/>
    <col min="9238" max="9238" width="6.42578125" style="50" bestFit="1" customWidth="1"/>
    <col min="9239" max="9239" width="4.85546875" style="50" bestFit="1" customWidth="1"/>
    <col min="9240" max="9240" width="4.5703125" style="50" bestFit="1" customWidth="1"/>
    <col min="9241" max="9241" width="4.42578125" style="50" bestFit="1" customWidth="1"/>
    <col min="9242" max="9243" width="8.85546875" style="50" customWidth="1"/>
    <col min="9244" max="9244" width="16.140625" style="50" bestFit="1" customWidth="1"/>
    <col min="9245" max="9245" width="13.7109375" style="50" bestFit="1" customWidth="1"/>
    <col min="9246" max="9246" width="12.85546875" style="50" bestFit="1" customWidth="1"/>
    <col min="9247" max="9441" width="8.85546875" style="50"/>
    <col min="9442" max="9442" width="5" style="50" customWidth="1"/>
    <col min="9443" max="9444" width="3.7109375" style="50" customWidth="1"/>
    <col min="9445" max="9445" width="5" style="50" customWidth="1"/>
    <col min="9446" max="9447" width="3.7109375" style="50" customWidth="1"/>
    <col min="9448" max="9448" width="5.85546875" style="50" customWidth="1"/>
    <col min="9449" max="9451" width="3.7109375" style="50" customWidth="1"/>
    <col min="9452" max="9452" width="6.42578125" style="50" customWidth="1"/>
    <col min="9453" max="9453" width="5.7109375" style="50" customWidth="1"/>
    <col min="9454" max="9454" width="7.140625" style="50" bestFit="1" customWidth="1"/>
    <col min="9455" max="9455" width="6" style="50" customWidth="1"/>
    <col min="9456" max="9456" width="3.7109375" style="50" customWidth="1"/>
    <col min="9457" max="9457" width="4.140625" style="50" customWidth="1"/>
    <col min="9458" max="9458" width="3.85546875" style="50" customWidth="1"/>
    <col min="9459" max="9459" width="4.28515625" style="50" customWidth="1"/>
    <col min="9460" max="9460" width="6.28515625" style="50" customWidth="1"/>
    <col min="9461" max="9461" width="4.85546875" style="50" customWidth="1"/>
    <col min="9462" max="9462" width="6.42578125" style="50" customWidth="1"/>
    <col min="9463" max="9463" width="4.7109375" style="50" customWidth="1"/>
    <col min="9464" max="9465" width="5.7109375" style="50" customWidth="1"/>
    <col min="9466" max="9466" width="3.42578125" style="50" bestFit="1" customWidth="1"/>
    <col min="9467" max="9467" width="5.42578125" style="50" customWidth="1"/>
    <col min="9468" max="9468" width="5.5703125" style="50" customWidth="1"/>
    <col min="9469" max="9469" width="5" style="50" bestFit="1" customWidth="1"/>
    <col min="9470" max="9470" width="7.5703125" style="50" customWidth="1"/>
    <col min="9471" max="9471" width="7" style="50" customWidth="1"/>
    <col min="9472" max="9472" width="5" style="50" bestFit="1" customWidth="1"/>
    <col min="9473" max="9473" width="7.7109375" style="50" bestFit="1" customWidth="1"/>
    <col min="9474" max="9474" width="8.5703125" style="50" bestFit="1" customWidth="1"/>
    <col min="9475" max="9475" width="8.42578125" style="50" customWidth="1"/>
    <col min="9476" max="9477" width="8.85546875" style="50" customWidth="1"/>
    <col min="9478" max="9478" width="8.42578125" style="50" customWidth="1"/>
    <col min="9479" max="9479" width="3" style="50" customWidth="1"/>
    <col min="9480" max="9480" width="5" style="50" bestFit="1" customWidth="1"/>
    <col min="9481" max="9481" width="7.7109375" style="50" bestFit="1" customWidth="1"/>
    <col min="9482" max="9482" width="5.42578125" style="50" bestFit="1" customWidth="1"/>
    <col min="9483" max="9483" width="5" style="50" bestFit="1" customWidth="1"/>
    <col min="9484" max="9484" width="7.7109375" style="50" bestFit="1" customWidth="1"/>
    <col min="9485" max="9485" width="8.5703125" style="50" bestFit="1" customWidth="1"/>
    <col min="9486" max="9486" width="8.42578125" style="50" customWidth="1"/>
    <col min="9487" max="9488" width="8.85546875" style="50" customWidth="1"/>
    <col min="9489" max="9489" width="8.42578125" style="50" customWidth="1"/>
    <col min="9490" max="9490" width="8.85546875" style="50" customWidth="1"/>
    <col min="9491" max="9491" width="2.85546875" style="50" bestFit="1" customWidth="1"/>
    <col min="9492" max="9492" width="3.42578125" style="50" bestFit="1" customWidth="1"/>
    <col min="9493" max="9493" width="6.140625" style="50" bestFit="1" customWidth="1"/>
    <col min="9494" max="9494" width="6.42578125" style="50" bestFit="1" customWidth="1"/>
    <col min="9495" max="9495" width="4.85546875" style="50" bestFit="1" customWidth="1"/>
    <col min="9496" max="9496" width="4.5703125" style="50" bestFit="1" customWidth="1"/>
    <col min="9497" max="9497" width="4.42578125" style="50" bestFit="1" customWidth="1"/>
    <col min="9498" max="9499" width="8.85546875" style="50" customWidth="1"/>
    <col min="9500" max="9500" width="16.140625" style="50" bestFit="1" customWidth="1"/>
    <col min="9501" max="9501" width="13.7109375" style="50" bestFit="1" customWidth="1"/>
    <col min="9502" max="9502" width="12.85546875" style="50" bestFit="1" customWidth="1"/>
    <col min="9503" max="9697" width="8.85546875" style="50"/>
    <col min="9698" max="9698" width="5" style="50" customWidth="1"/>
    <col min="9699" max="9700" width="3.7109375" style="50" customWidth="1"/>
    <col min="9701" max="9701" width="5" style="50" customWidth="1"/>
    <col min="9702" max="9703" width="3.7109375" style="50" customWidth="1"/>
    <col min="9704" max="9704" width="5.85546875" style="50" customWidth="1"/>
    <col min="9705" max="9707" width="3.7109375" style="50" customWidth="1"/>
    <col min="9708" max="9708" width="6.42578125" style="50" customWidth="1"/>
    <col min="9709" max="9709" width="5.7109375" style="50" customWidth="1"/>
    <col min="9710" max="9710" width="7.140625" style="50" bestFit="1" customWidth="1"/>
    <col min="9711" max="9711" width="6" style="50" customWidth="1"/>
    <col min="9712" max="9712" width="3.7109375" style="50" customWidth="1"/>
    <col min="9713" max="9713" width="4.140625" style="50" customWidth="1"/>
    <col min="9714" max="9714" width="3.85546875" style="50" customWidth="1"/>
    <col min="9715" max="9715" width="4.28515625" style="50" customWidth="1"/>
    <col min="9716" max="9716" width="6.28515625" style="50" customWidth="1"/>
    <col min="9717" max="9717" width="4.85546875" style="50" customWidth="1"/>
    <col min="9718" max="9718" width="6.42578125" style="50" customWidth="1"/>
    <col min="9719" max="9719" width="4.7109375" style="50" customWidth="1"/>
    <col min="9720" max="9721" width="5.7109375" style="50" customWidth="1"/>
    <col min="9722" max="9722" width="3.42578125" style="50" bestFit="1" customWidth="1"/>
    <col min="9723" max="9723" width="5.42578125" style="50" customWidth="1"/>
    <col min="9724" max="9724" width="5.5703125" style="50" customWidth="1"/>
    <col min="9725" max="9725" width="5" style="50" bestFit="1" customWidth="1"/>
    <col min="9726" max="9726" width="7.5703125" style="50" customWidth="1"/>
    <col min="9727" max="9727" width="7" style="50" customWidth="1"/>
    <col min="9728" max="9728" width="5" style="50" bestFit="1" customWidth="1"/>
    <col min="9729" max="9729" width="7.7109375" style="50" bestFit="1" customWidth="1"/>
    <col min="9730" max="9730" width="8.5703125" style="50" bestFit="1" customWidth="1"/>
    <col min="9731" max="9731" width="8.42578125" style="50" customWidth="1"/>
    <col min="9732" max="9733" width="8.85546875" style="50" customWidth="1"/>
    <col min="9734" max="9734" width="8.42578125" style="50" customWidth="1"/>
    <col min="9735" max="9735" width="3" style="50" customWidth="1"/>
    <col min="9736" max="9736" width="5" style="50" bestFit="1" customWidth="1"/>
    <col min="9737" max="9737" width="7.7109375" style="50" bestFit="1" customWidth="1"/>
    <col min="9738" max="9738" width="5.42578125" style="50" bestFit="1" customWidth="1"/>
    <col min="9739" max="9739" width="5" style="50" bestFit="1" customWidth="1"/>
    <col min="9740" max="9740" width="7.7109375" style="50" bestFit="1" customWidth="1"/>
    <col min="9741" max="9741" width="8.5703125" style="50" bestFit="1" customWidth="1"/>
    <col min="9742" max="9742" width="8.42578125" style="50" customWidth="1"/>
    <col min="9743" max="9744" width="8.85546875" style="50" customWidth="1"/>
    <col min="9745" max="9745" width="8.42578125" style="50" customWidth="1"/>
    <col min="9746" max="9746" width="8.85546875" style="50" customWidth="1"/>
    <col min="9747" max="9747" width="2.85546875" style="50" bestFit="1" customWidth="1"/>
    <col min="9748" max="9748" width="3.42578125" style="50" bestFit="1" customWidth="1"/>
    <col min="9749" max="9749" width="6.140625" style="50" bestFit="1" customWidth="1"/>
    <col min="9750" max="9750" width="6.42578125" style="50" bestFit="1" customWidth="1"/>
    <col min="9751" max="9751" width="4.85546875" style="50" bestFit="1" customWidth="1"/>
    <col min="9752" max="9752" width="4.5703125" style="50" bestFit="1" customWidth="1"/>
    <col min="9753" max="9753" width="4.42578125" style="50" bestFit="1" customWidth="1"/>
    <col min="9754" max="9755" width="8.85546875" style="50" customWidth="1"/>
    <col min="9756" max="9756" width="16.140625" style="50" bestFit="1" customWidth="1"/>
    <col min="9757" max="9757" width="13.7109375" style="50" bestFit="1" customWidth="1"/>
    <col min="9758" max="9758" width="12.85546875" style="50" bestFit="1" customWidth="1"/>
    <col min="9759" max="9953" width="8.85546875" style="50"/>
    <col min="9954" max="9954" width="5" style="50" customWidth="1"/>
    <col min="9955" max="9956" width="3.7109375" style="50" customWidth="1"/>
    <col min="9957" max="9957" width="5" style="50" customWidth="1"/>
    <col min="9958" max="9959" width="3.7109375" style="50" customWidth="1"/>
    <col min="9960" max="9960" width="5.85546875" style="50" customWidth="1"/>
    <col min="9961" max="9963" width="3.7109375" style="50" customWidth="1"/>
    <col min="9964" max="9964" width="6.42578125" style="50" customWidth="1"/>
    <col min="9965" max="9965" width="5.7109375" style="50" customWidth="1"/>
    <col min="9966" max="9966" width="7.140625" style="50" bestFit="1" customWidth="1"/>
    <col min="9967" max="9967" width="6" style="50" customWidth="1"/>
    <col min="9968" max="9968" width="3.7109375" style="50" customWidth="1"/>
    <col min="9969" max="9969" width="4.140625" style="50" customWidth="1"/>
    <col min="9970" max="9970" width="3.85546875" style="50" customWidth="1"/>
    <col min="9971" max="9971" width="4.28515625" style="50" customWidth="1"/>
    <col min="9972" max="9972" width="6.28515625" style="50" customWidth="1"/>
    <col min="9973" max="9973" width="4.85546875" style="50" customWidth="1"/>
    <col min="9974" max="9974" width="6.42578125" style="50" customWidth="1"/>
    <col min="9975" max="9975" width="4.7109375" style="50" customWidth="1"/>
    <col min="9976" max="9977" width="5.7109375" style="50" customWidth="1"/>
    <col min="9978" max="9978" width="3.42578125" style="50" bestFit="1" customWidth="1"/>
    <col min="9979" max="9979" width="5.42578125" style="50" customWidth="1"/>
    <col min="9980" max="9980" width="5.5703125" style="50" customWidth="1"/>
    <col min="9981" max="9981" width="5" style="50" bestFit="1" customWidth="1"/>
    <col min="9982" max="9982" width="7.5703125" style="50" customWidth="1"/>
    <col min="9983" max="9983" width="7" style="50" customWidth="1"/>
    <col min="9984" max="9984" width="5" style="50" bestFit="1" customWidth="1"/>
    <col min="9985" max="9985" width="7.7109375" style="50" bestFit="1" customWidth="1"/>
    <col min="9986" max="9986" width="8.5703125" style="50" bestFit="1" customWidth="1"/>
    <col min="9987" max="9987" width="8.42578125" style="50" customWidth="1"/>
    <col min="9988" max="9989" width="8.85546875" style="50" customWidth="1"/>
    <col min="9990" max="9990" width="8.42578125" style="50" customWidth="1"/>
    <col min="9991" max="9991" width="3" style="50" customWidth="1"/>
    <col min="9992" max="9992" width="5" style="50" bestFit="1" customWidth="1"/>
    <col min="9993" max="9993" width="7.7109375" style="50" bestFit="1" customWidth="1"/>
    <col min="9994" max="9994" width="5.42578125" style="50" bestFit="1" customWidth="1"/>
    <col min="9995" max="9995" width="5" style="50" bestFit="1" customWidth="1"/>
    <col min="9996" max="9996" width="7.7109375" style="50" bestFit="1" customWidth="1"/>
    <col min="9997" max="9997" width="8.5703125" style="50" bestFit="1" customWidth="1"/>
    <col min="9998" max="9998" width="8.42578125" style="50" customWidth="1"/>
    <col min="9999" max="10000" width="8.85546875" style="50" customWidth="1"/>
    <col min="10001" max="10001" width="8.42578125" style="50" customWidth="1"/>
    <col min="10002" max="10002" width="8.85546875" style="50" customWidth="1"/>
    <col min="10003" max="10003" width="2.85546875" style="50" bestFit="1" customWidth="1"/>
    <col min="10004" max="10004" width="3.42578125" style="50" bestFit="1" customWidth="1"/>
    <col min="10005" max="10005" width="6.140625" style="50" bestFit="1" customWidth="1"/>
    <col min="10006" max="10006" width="6.42578125" style="50" bestFit="1" customWidth="1"/>
    <col min="10007" max="10007" width="4.85546875" style="50" bestFit="1" customWidth="1"/>
    <col min="10008" max="10008" width="4.5703125" style="50" bestFit="1" customWidth="1"/>
    <col min="10009" max="10009" width="4.42578125" style="50" bestFit="1" customWidth="1"/>
    <col min="10010" max="10011" width="8.85546875" style="50" customWidth="1"/>
    <col min="10012" max="10012" width="16.140625" style="50" bestFit="1" customWidth="1"/>
    <col min="10013" max="10013" width="13.7109375" style="50" bestFit="1" customWidth="1"/>
    <col min="10014" max="10014" width="12.85546875" style="50" bestFit="1" customWidth="1"/>
    <col min="10015" max="10209" width="8.85546875" style="50"/>
    <col min="10210" max="10210" width="5" style="50" customWidth="1"/>
    <col min="10211" max="10212" width="3.7109375" style="50" customWidth="1"/>
    <col min="10213" max="10213" width="5" style="50" customWidth="1"/>
    <col min="10214" max="10215" width="3.7109375" style="50" customWidth="1"/>
    <col min="10216" max="10216" width="5.85546875" style="50" customWidth="1"/>
    <col min="10217" max="10219" width="3.7109375" style="50" customWidth="1"/>
    <col min="10220" max="10220" width="6.42578125" style="50" customWidth="1"/>
    <col min="10221" max="10221" width="5.7109375" style="50" customWidth="1"/>
    <col min="10222" max="10222" width="7.140625" style="50" bestFit="1" customWidth="1"/>
    <col min="10223" max="10223" width="6" style="50" customWidth="1"/>
    <col min="10224" max="10224" width="3.7109375" style="50" customWidth="1"/>
    <col min="10225" max="10225" width="4.140625" style="50" customWidth="1"/>
    <col min="10226" max="10226" width="3.85546875" style="50" customWidth="1"/>
    <col min="10227" max="10227" width="4.28515625" style="50" customWidth="1"/>
    <col min="10228" max="10228" width="6.28515625" style="50" customWidth="1"/>
    <col min="10229" max="10229" width="4.85546875" style="50" customWidth="1"/>
    <col min="10230" max="10230" width="6.42578125" style="50" customWidth="1"/>
    <col min="10231" max="10231" width="4.7109375" style="50" customWidth="1"/>
    <col min="10232" max="10233" width="5.7109375" style="50" customWidth="1"/>
    <col min="10234" max="10234" width="3.42578125" style="50" bestFit="1" customWidth="1"/>
    <col min="10235" max="10235" width="5.42578125" style="50" customWidth="1"/>
    <col min="10236" max="10236" width="5.5703125" style="50" customWidth="1"/>
    <col min="10237" max="10237" width="5" style="50" bestFit="1" customWidth="1"/>
    <col min="10238" max="10238" width="7.5703125" style="50" customWidth="1"/>
    <col min="10239" max="10239" width="7" style="50" customWidth="1"/>
    <col min="10240" max="10240" width="5" style="50" bestFit="1" customWidth="1"/>
    <col min="10241" max="10241" width="7.7109375" style="50" bestFit="1" customWidth="1"/>
    <col min="10242" max="10242" width="8.5703125" style="50" bestFit="1" customWidth="1"/>
    <col min="10243" max="10243" width="8.42578125" style="50" customWidth="1"/>
    <col min="10244" max="10245" width="8.85546875" style="50" customWidth="1"/>
    <col min="10246" max="10246" width="8.42578125" style="50" customWidth="1"/>
    <col min="10247" max="10247" width="3" style="50" customWidth="1"/>
    <col min="10248" max="10248" width="5" style="50" bestFit="1" customWidth="1"/>
    <col min="10249" max="10249" width="7.7109375" style="50" bestFit="1" customWidth="1"/>
    <col min="10250" max="10250" width="5.42578125" style="50" bestFit="1" customWidth="1"/>
    <col min="10251" max="10251" width="5" style="50" bestFit="1" customWidth="1"/>
    <col min="10252" max="10252" width="7.7109375" style="50" bestFit="1" customWidth="1"/>
    <col min="10253" max="10253" width="8.5703125" style="50" bestFit="1" customWidth="1"/>
    <col min="10254" max="10254" width="8.42578125" style="50" customWidth="1"/>
    <col min="10255" max="10256" width="8.85546875" style="50" customWidth="1"/>
    <col min="10257" max="10257" width="8.42578125" style="50" customWidth="1"/>
    <col min="10258" max="10258" width="8.85546875" style="50" customWidth="1"/>
    <col min="10259" max="10259" width="2.85546875" style="50" bestFit="1" customWidth="1"/>
    <col min="10260" max="10260" width="3.42578125" style="50" bestFit="1" customWidth="1"/>
    <col min="10261" max="10261" width="6.140625" style="50" bestFit="1" customWidth="1"/>
    <col min="10262" max="10262" width="6.42578125" style="50" bestFit="1" customWidth="1"/>
    <col min="10263" max="10263" width="4.85546875" style="50" bestFit="1" customWidth="1"/>
    <col min="10264" max="10264" width="4.5703125" style="50" bestFit="1" customWidth="1"/>
    <col min="10265" max="10265" width="4.42578125" style="50" bestFit="1" customWidth="1"/>
    <col min="10266" max="10267" width="8.85546875" style="50" customWidth="1"/>
    <col min="10268" max="10268" width="16.140625" style="50" bestFit="1" customWidth="1"/>
    <col min="10269" max="10269" width="13.7109375" style="50" bestFit="1" customWidth="1"/>
    <col min="10270" max="10270" width="12.85546875" style="50" bestFit="1" customWidth="1"/>
    <col min="10271" max="10465" width="8.85546875" style="50"/>
    <col min="10466" max="10466" width="5" style="50" customWidth="1"/>
    <col min="10467" max="10468" width="3.7109375" style="50" customWidth="1"/>
    <col min="10469" max="10469" width="5" style="50" customWidth="1"/>
    <col min="10470" max="10471" width="3.7109375" style="50" customWidth="1"/>
    <col min="10472" max="10472" width="5.85546875" style="50" customWidth="1"/>
    <col min="10473" max="10475" width="3.7109375" style="50" customWidth="1"/>
    <col min="10476" max="10476" width="6.42578125" style="50" customWidth="1"/>
    <col min="10477" max="10477" width="5.7109375" style="50" customWidth="1"/>
    <col min="10478" max="10478" width="7.140625" style="50" bestFit="1" customWidth="1"/>
    <col min="10479" max="10479" width="6" style="50" customWidth="1"/>
    <col min="10480" max="10480" width="3.7109375" style="50" customWidth="1"/>
    <col min="10481" max="10481" width="4.140625" style="50" customWidth="1"/>
    <col min="10482" max="10482" width="3.85546875" style="50" customWidth="1"/>
    <col min="10483" max="10483" width="4.28515625" style="50" customWidth="1"/>
    <col min="10484" max="10484" width="6.28515625" style="50" customWidth="1"/>
    <col min="10485" max="10485" width="4.85546875" style="50" customWidth="1"/>
    <col min="10486" max="10486" width="6.42578125" style="50" customWidth="1"/>
    <col min="10487" max="10487" width="4.7109375" style="50" customWidth="1"/>
    <col min="10488" max="10489" width="5.7109375" style="50" customWidth="1"/>
    <col min="10490" max="10490" width="3.42578125" style="50" bestFit="1" customWidth="1"/>
    <col min="10491" max="10491" width="5.42578125" style="50" customWidth="1"/>
    <col min="10492" max="10492" width="5.5703125" style="50" customWidth="1"/>
    <col min="10493" max="10493" width="5" style="50" bestFit="1" customWidth="1"/>
    <col min="10494" max="10494" width="7.5703125" style="50" customWidth="1"/>
    <col min="10495" max="10495" width="7" style="50" customWidth="1"/>
    <col min="10496" max="10496" width="5" style="50" bestFit="1" customWidth="1"/>
    <col min="10497" max="10497" width="7.7109375" style="50" bestFit="1" customWidth="1"/>
    <col min="10498" max="10498" width="8.5703125" style="50" bestFit="1" customWidth="1"/>
    <col min="10499" max="10499" width="8.42578125" style="50" customWidth="1"/>
    <col min="10500" max="10501" width="8.85546875" style="50" customWidth="1"/>
    <col min="10502" max="10502" width="8.42578125" style="50" customWidth="1"/>
    <col min="10503" max="10503" width="3" style="50" customWidth="1"/>
    <col min="10504" max="10504" width="5" style="50" bestFit="1" customWidth="1"/>
    <col min="10505" max="10505" width="7.7109375" style="50" bestFit="1" customWidth="1"/>
    <col min="10506" max="10506" width="5.42578125" style="50" bestFit="1" customWidth="1"/>
    <col min="10507" max="10507" width="5" style="50" bestFit="1" customWidth="1"/>
    <col min="10508" max="10508" width="7.7109375" style="50" bestFit="1" customWidth="1"/>
    <col min="10509" max="10509" width="8.5703125" style="50" bestFit="1" customWidth="1"/>
    <col min="10510" max="10510" width="8.42578125" style="50" customWidth="1"/>
    <col min="10511" max="10512" width="8.85546875" style="50" customWidth="1"/>
    <col min="10513" max="10513" width="8.42578125" style="50" customWidth="1"/>
    <col min="10514" max="10514" width="8.85546875" style="50" customWidth="1"/>
    <col min="10515" max="10515" width="2.85546875" style="50" bestFit="1" customWidth="1"/>
    <col min="10516" max="10516" width="3.42578125" style="50" bestFit="1" customWidth="1"/>
    <col min="10517" max="10517" width="6.140625" style="50" bestFit="1" customWidth="1"/>
    <col min="10518" max="10518" width="6.42578125" style="50" bestFit="1" customWidth="1"/>
    <col min="10519" max="10519" width="4.85546875" style="50" bestFit="1" customWidth="1"/>
    <col min="10520" max="10520" width="4.5703125" style="50" bestFit="1" customWidth="1"/>
    <col min="10521" max="10521" width="4.42578125" style="50" bestFit="1" customWidth="1"/>
    <col min="10522" max="10523" width="8.85546875" style="50" customWidth="1"/>
    <col min="10524" max="10524" width="16.140625" style="50" bestFit="1" customWidth="1"/>
    <col min="10525" max="10525" width="13.7109375" style="50" bestFit="1" customWidth="1"/>
    <col min="10526" max="10526" width="12.85546875" style="50" bestFit="1" customWidth="1"/>
    <col min="10527" max="10721" width="8.85546875" style="50"/>
    <col min="10722" max="10722" width="5" style="50" customWidth="1"/>
    <col min="10723" max="10724" width="3.7109375" style="50" customWidth="1"/>
    <col min="10725" max="10725" width="5" style="50" customWidth="1"/>
    <col min="10726" max="10727" width="3.7109375" style="50" customWidth="1"/>
    <col min="10728" max="10728" width="5.85546875" style="50" customWidth="1"/>
    <col min="10729" max="10731" width="3.7109375" style="50" customWidth="1"/>
    <col min="10732" max="10732" width="6.42578125" style="50" customWidth="1"/>
    <col min="10733" max="10733" width="5.7109375" style="50" customWidth="1"/>
    <col min="10734" max="10734" width="7.140625" style="50" bestFit="1" customWidth="1"/>
    <col min="10735" max="10735" width="6" style="50" customWidth="1"/>
    <col min="10736" max="10736" width="3.7109375" style="50" customWidth="1"/>
    <col min="10737" max="10737" width="4.140625" style="50" customWidth="1"/>
    <col min="10738" max="10738" width="3.85546875" style="50" customWidth="1"/>
    <col min="10739" max="10739" width="4.28515625" style="50" customWidth="1"/>
    <col min="10740" max="10740" width="6.28515625" style="50" customWidth="1"/>
    <col min="10741" max="10741" width="4.85546875" style="50" customWidth="1"/>
    <col min="10742" max="10742" width="6.42578125" style="50" customWidth="1"/>
    <col min="10743" max="10743" width="4.7109375" style="50" customWidth="1"/>
    <col min="10744" max="10745" width="5.7109375" style="50" customWidth="1"/>
    <col min="10746" max="10746" width="3.42578125" style="50" bestFit="1" customWidth="1"/>
    <col min="10747" max="10747" width="5.42578125" style="50" customWidth="1"/>
    <col min="10748" max="10748" width="5.5703125" style="50" customWidth="1"/>
    <col min="10749" max="10749" width="5" style="50" bestFit="1" customWidth="1"/>
    <col min="10750" max="10750" width="7.5703125" style="50" customWidth="1"/>
    <col min="10751" max="10751" width="7" style="50" customWidth="1"/>
    <col min="10752" max="10752" width="5" style="50" bestFit="1" customWidth="1"/>
    <col min="10753" max="10753" width="7.7109375" style="50" bestFit="1" customWidth="1"/>
    <col min="10754" max="10754" width="8.5703125" style="50" bestFit="1" customWidth="1"/>
    <col min="10755" max="10755" width="8.42578125" style="50" customWidth="1"/>
    <col min="10756" max="10757" width="8.85546875" style="50" customWidth="1"/>
    <col min="10758" max="10758" width="8.42578125" style="50" customWidth="1"/>
    <col min="10759" max="10759" width="3" style="50" customWidth="1"/>
    <col min="10760" max="10760" width="5" style="50" bestFit="1" customWidth="1"/>
    <col min="10761" max="10761" width="7.7109375" style="50" bestFit="1" customWidth="1"/>
    <col min="10762" max="10762" width="5.42578125" style="50" bestFit="1" customWidth="1"/>
    <col min="10763" max="10763" width="5" style="50" bestFit="1" customWidth="1"/>
    <col min="10764" max="10764" width="7.7109375" style="50" bestFit="1" customWidth="1"/>
    <col min="10765" max="10765" width="8.5703125" style="50" bestFit="1" customWidth="1"/>
    <col min="10766" max="10766" width="8.42578125" style="50" customWidth="1"/>
    <col min="10767" max="10768" width="8.85546875" style="50" customWidth="1"/>
    <col min="10769" max="10769" width="8.42578125" style="50" customWidth="1"/>
    <col min="10770" max="10770" width="8.85546875" style="50" customWidth="1"/>
    <col min="10771" max="10771" width="2.85546875" style="50" bestFit="1" customWidth="1"/>
    <col min="10772" max="10772" width="3.42578125" style="50" bestFit="1" customWidth="1"/>
    <col min="10773" max="10773" width="6.140625" style="50" bestFit="1" customWidth="1"/>
    <col min="10774" max="10774" width="6.42578125" style="50" bestFit="1" customWidth="1"/>
    <col min="10775" max="10775" width="4.85546875" style="50" bestFit="1" customWidth="1"/>
    <col min="10776" max="10776" width="4.5703125" style="50" bestFit="1" customWidth="1"/>
    <col min="10777" max="10777" width="4.42578125" style="50" bestFit="1" customWidth="1"/>
    <col min="10778" max="10779" width="8.85546875" style="50" customWidth="1"/>
    <col min="10780" max="10780" width="16.140625" style="50" bestFit="1" customWidth="1"/>
    <col min="10781" max="10781" width="13.7109375" style="50" bestFit="1" customWidth="1"/>
    <col min="10782" max="10782" width="12.85546875" style="50" bestFit="1" customWidth="1"/>
    <col min="10783" max="10977" width="8.85546875" style="50"/>
    <col min="10978" max="10978" width="5" style="50" customWidth="1"/>
    <col min="10979" max="10980" width="3.7109375" style="50" customWidth="1"/>
    <col min="10981" max="10981" width="5" style="50" customWidth="1"/>
    <col min="10982" max="10983" width="3.7109375" style="50" customWidth="1"/>
    <col min="10984" max="10984" width="5.85546875" style="50" customWidth="1"/>
    <col min="10985" max="10987" width="3.7109375" style="50" customWidth="1"/>
    <col min="10988" max="10988" width="6.42578125" style="50" customWidth="1"/>
    <col min="10989" max="10989" width="5.7109375" style="50" customWidth="1"/>
    <col min="10990" max="10990" width="7.140625" style="50" bestFit="1" customWidth="1"/>
    <col min="10991" max="10991" width="6" style="50" customWidth="1"/>
    <col min="10992" max="10992" width="3.7109375" style="50" customWidth="1"/>
    <col min="10993" max="10993" width="4.140625" style="50" customWidth="1"/>
    <col min="10994" max="10994" width="3.85546875" style="50" customWidth="1"/>
    <col min="10995" max="10995" width="4.28515625" style="50" customWidth="1"/>
    <col min="10996" max="10996" width="6.28515625" style="50" customWidth="1"/>
    <col min="10997" max="10997" width="4.85546875" style="50" customWidth="1"/>
    <col min="10998" max="10998" width="6.42578125" style="50" customWidth="1"/>
    <col min="10999" max="10999" width="4.7109375" style="50" customWidth="1"/>
    <col min="11000" max="11001" width="5.7109375" style="50" customWidth="1"/>
    <col min="11002" max="11002" width="3.42578125" style="50" bestFit="1" customWidth="1"/>
    <col min="11003" max="11003" width="5.42578125" style="50" customWidth="1"/>
    <col min="11004" max="11004" width="5.5703125" style="50" customWidth="1"/>
    <col min="11005" max="11005" width="5" style="50" bestFit="1" customWidth="1"/>
    <col min="11006" max="11006" width="7.5703125" style="50" customWidth="1"/>
    <col min="11007" max="11007" width="7" style="50" customWidth="1"/>
    <col min="11008" max="11008" width="5" style="50" bestFit="1" customWidth="1"/>
    <col min="11009" max="11009" width="7.7109375" style="50" bestFit="1" customWidth="1"/>
    <col min="11010" max="11010" width="8.5703125" style="50" bestFit="1" customWidth="1"/>
    <col min="11011" max="11011" width="8.42578125" style="50" customWidth="1"/>
    <col min="11012" max="11013" width="8.85546875" style="50" customWidth="1"/>
    <col min="11014" max="11014" width="8.42578125" style="50" customWidth="1"/>
    <col min="11015" max="11015" width="3" style="50" customWidth="1"/>
    <col min="11016" max="11016" width="5" style="50" bestFit="1" customWidth="1"/>
    <col min="11017" max="11017" width="7.7109375" style="50" bestFit="1" customWidth="1"/>
    <col min="11018" max="11018" width="5.42578125" style="50" bestFit="1" customWidth="1"/>
    <col min="11019" max="11019" width="5" style="50" bestFit="1" customWidth="1"/>
    <col min="11020" max="11020" width="7.7109375" style="50" bestFit="1" customWidth="1"/>
    <col min="11021" max="11021" width="8.5703125" style="50" bestFit="1" customWidth="1"/>
    <col min="11022" max="11022" width="8.42578125" style="50" customWidth="1"/>
    <col min="11023" max="11024" width="8.85546875" style="50" customWidth="1"/>
    <col min="11025" max="11025" width="8.42578125" style="50" customWidth="1"/>
    <col min="11026" max="11026" width="8.85546875" style="50" customWidth="1"/>
    <col min="11027" max="11027" width="2.85546875" style="50" bestFit="1" customWidth="1"/>
    <col min="11028" max="11028" width="3.42578125" style="50" bestFit="1" customWidth="1"/>
    <col min="11029" max="11029" width="6.140625" style="50" bestFit="1" customWidth="1"/>
    <col min="11030" max="11030" width="6.42578125" style="50" bestFit="1" customWidth="1"/>
    <col min="11031" max="11031" width="4.85546875" style="50" bestFit="1" customWidth="1"/>
    <col min="11032" max="11032" width="4.5703125" style="50" bestFit="1" customWidth="1"/>
    <col min="11033" max="11033" width="4.42578125" style="50" bestFit="1" customWidth="1"/>
    <col min="11034" max="11035" width="8.85546875" style="50" customWidth="1"/>
    <col min="11036" max="11036" width="16.140625" style="50" bestFit="1" customWidth="1"/>
    <col min="11037" max="11037" width="13.7109375" style="50" bestFit="1" customWidth="1"/>
    <col min="11038" max="11038" width="12.85546875" style="50" bestFit="1" customWidth="1"/>
    <col min="11039" max="11233" width="8.85546875" style="50"/>
    <col min="11234" max="11234" width="5" style="50" customWidth="1"/>
    <col min="11235" max="11236" width="3.7109375" style="50" customWidth="1"/>
    <col min="11237" max="11237" width="5" style="50" customWidth="1"/>
    <col min="11238" max="11239" width="3.7109375" style="50" customWidth="1"/>
    <col min="11240" max="11240" width="5.85546875" style="50" customWidth="1"/>
    <col min="11241" max="11243" width="3.7109375" style="50" customWidth="1"/>
    <col min="11244" max="11244" width="6.42578125" style="50" customWidth="1"/>
    <col min="11245" max="11245" width="5.7109375" style="50" customWidth="1"/>
    <col min="11246" max="11246" width="7.140625" style="50" bestFit="1" customWidth="1"/>
    <col min="11247" max="11247" width="6" style="50" customWidth="1"/>
    <col min="11248" max="11248" width="3.7109375" style="50" customWidth="1"/>
    <col min="11249" max="11249" width="4.140625" style="50" customWidth="1"/>
    <col min="11250" max="11250" width="3.85546875" style="50" customWidth="1"/>
    <col min="11251" max="11251" width="4.28515625" style="50" customWidth="1"/>
    <col min="11252" max="11252" width="6.28515625" style="50" customWidth="1"/>
    <col min="11253" max="11253" width="4.85546875" style="50" customWidth="1"/>
    <col min="11254" max="11254" width="6.42578125" style="50" customWidth="1"/>
    <col min="11255" max="11255" width="4.7109375" style="50" customWidth="1"/>
    <col min="11256" max="11257" width="5.7109375" style="50" customWidth="1"/>
    <col min="11258" max="11258" width="3.42578125" style="50" bestFit="1" customWidth="1"/>
    <col min="11259" max="11259" width="5.42578125" style="50" customWidth="1"/>
    <col min="11260" max="11260" width="5.5703125" style="50" customWidth="1"/>
    <col min="11261" max="11261" width="5" style="50" bestFit="1" customWidth="1"/>
    <col min="11262" max="11262" width="7.5703125" style="50" customWidth="1"/>
    <col min="11263" max="11263" width="7" style="50" customWidth="1"/>
    <col min="11264" max="11264" width="5" style="50" bestFit="1" customWidth="1"/>
    <col min="11265" max="11265" width="7.7109375" style="50" bestFit="1" customWidth="1"/>
    <col min="11266" max="11266" width="8.5703125" style="50" bestFit="1" customWidth="1"/>
    <col min="11267" max="11267" width="8.42578125" style="50" customWidth="1"/>
    <col min="11268" max="11269" width="8.85546875" style="50" customWidth="1"/>
    <col min="11270" max="11270" width="8.42578125" style="50" customWidth="1"/>
    <col min="11271" max="11271" width="3" style="50" customWidth="1"/>
    <col min="11272" max="11272" width="5" style="50" bestFit="1" customWidth="1"/>
    <col min="11273" max="11273" width="7.7109375" style="50" bestFit="1" customWidth="1"/>
    <col min="11274" max="11274" width="5.42578125" style="50" bestFit="1" customWidth="1"/>
    <col min="11275" max="11275" width="5" style="50" bestFit="1" customWidth="1"/>
    <col min="11276" max="11276" width="7.7109375" style="50" bestFit="1" customWidth="1"/>
    <col min="11277" max="11277" width="8.5703125" style="50" bestFit="1" customWidth="1"/>
    <col min="11278" max="11278" width="8.42578125" style="50" customWidth="1"/>
    <col min="11279" max="11280" width="8.85546875" style="50" customWidth="1"/>
    <col min="11281" max="11281" width="8.42578125" style="50" customWidth="1"/>
    <col min="11282" max="11282" width="8.85546875" style="50" customWidth="1"/>
    <col min="11283" max="11283" width="2.85546875" style="50" bestFit="1" customWidth="1"/>
    <col min="11284" max="11284" width="3.42578125" style="50" bestFit="1" customWidth="1"/>
    <col min="11285" max="11285" width="6.140625" style="50" bestFit="1" customWidth="1"/>
    <col min="11286" max="11286" width="6.42578125" style="50" bestFit="1" customWidth="1"/>
    <col min="11287" max="11287" width="4.85546875" style="50" bestFit="1" customWidth="1"/>
    <col min="11288" max="11288" width="4.5703125" style="50" bestFit="1" customWidth="1"/>
    <col min="11289" max="11289" width="4.42578125" style="50" bestFit="1" customWidth="1"/>
    <col min="11290" max="11291" width="8.85546875" style="50" customWidth="1"/>
    <col min="11292" max="11292" width="16.140625" style="50" bestFit="1" customWidth="1"/>
    <col min="11293" max="11293" width="13.7109375" style="50" bestFit="1" customWidth="1"/>
    <col min="11294" max="11294" width="12.85546875" style="50" bestFit="1" customWidth="1"/>
    <col min="11295" max="11489" width="8.85546875" style="50"/>
    <col min="11490" max="11490" width="5" style="50" customWidth="1"/>
    <col min="11491" max="11492" width="3.7109375" style="50" customWidth="1"/>
    <col min="11493" max="11493" width="5" style="50" customWidth="1"/>
    <col min="11494" max="11495" width="3.7109375" style="50" customWidth="1"/>
    <col min="11496" max="11496" width="5.85546875" style="50" customWidth="1"/>
    <col min="11497" max="11499" width="3.7109375" style="50" customWidth="1"/>
    <col min="11500" max="11500" width="6.42578125" style="50" customWidth="1"/>
    <col min="11501" max="11501" width="5.7109375" style="50" customWidth="1"/>
    <col min="11502" max="11502" width="7.140625" style="50" bestFit="1" customWidth="1"/>
    <col min="11503" max="11503" width="6" style="50" customWidth="1"/>
    <col min="11504" max="11504" width="3.7109375" style="50" customWidth="1"/>
    <col min="11505" max="11505" width="4.140625" style="50" customWidth="1"/>
    <col min="11506" max="11506" width="3.85546875" style="50" customWidth="1"/>
    <col min="11507" max="11507" width="4.28515625" style="50" customWidth="1"/>
    <col min="11508" max="11508" width="6.28515625" style="50" customWidth="1"/>
    <col min="11509" max="11509" width="4.85546875" style="50" customWidth="1"/>
    <col min="11510" max="11510" width="6.42578125" style="50" customWidth="1"/>
    <col min="11511" max="11511" width="4.7109375" style="50" customWidth="1"/>
    <col min="11512" max="11513" width="5.7109375" style="50" customWidth="1"/>
    <col min="11514" max="11514" width="3.42578125" style="50" bestFit="1" customWidth="1"/>
    <col min="11515" max="11515" width="5.42578125" style="50" customWidth="1"/>
    <col min="11516" max="11516" width="5.5703125" style="50" customWidth="1"/>
    <col min="11517" max="11517" width="5" style="50" bestFit="1" customWidth="1"/>
    <col min="11518" max="11518" width="7.5703125" style="50" customWidth="1"/>
    <col min="11519" max="11519" width="7" style="50" customWidth="1"/>
    <col min="11520" max="11520" width="5" style="50" bestFit="1" customWidth="1"/>
    <col min="11521" max="11521" width="7.7109375" style="50" bestFit="1" customWidth="1"/>
    <col min="11522" max="11522" width="8.5703125" style="50" bestFit="1" customWidth="1"/>
    <col min="11523" max="11523" width="8.42578125" style="50" customWidth="1"/>
    <col min="11524" max="11525" width="8.85546875" style="50" customWidth="1"/>
    <col min="11526" max="11526" width="8.42578125" style="50" customWidth="1"/>
    <col min="11527" max="11527" width="3" style="50" customWidth="1"/>
    <col min="11528" max="11528" width="5" style="50" bestFit="1" customWidth="1"/>
    <col min="11529" max="11529" width="7.7109375" style="50" bestFit="1" customWidth="1"/>
    <col min="11530" max="11530" width="5.42578125" style="50" bestFit="1" customWidth="1"/>
    <col min="11531" max="11531" width="5" style="50" bestFit="1" customWidth="1"/>
    <col min="11532" max="11532" width="7.7109375" style="50" bestFit="1" customWidth="1"/>
    <col min="11533" max="11533" width="8.5703125" style="50" bestFit="1" customWidth="1"/>
    <col min="11534" max="11534" width="8.42578125" style="50" customWidth="1"/>
    <col min="11535" max="11536" width="8.85546875" style="50" customWidth="1"/>
    <col min="11537" max="11537" width="8.42578125" style="50" customWidth="1"/>
    <col min="11538" max="11538" width="8.85546875" style="50" customWidth="1"/>
    <col min="11539" max="11539" width="2.85546875" style="50" bestFit="1" customWidth="1"/>
    <col min="11540" max="11540" width="3.42578125" style="50" bestFit="1" customWidth="1"/>
    <col min="11541" max="11541" width="6.140625" style="50" bestFit="1" customWidth="1"/>
    <col min="11542" max="11542" width="6.42578125" style="50" bestFit="1" customWidth="1"/>
    <col min="11543" max="11543" width="4.85546875" style="50" bestFit="1" customWidth="1"/>
    <col min="11544" max="11544" width="4.5703125" style="50" bestFit="1" customWidth="1"/>
    <col min="11545" max="11545" width="4.42578125" style="50" bestFit="1" customWidth="1"/>
    <col min="11546" max="11547" width="8.85546875" style="50" customWidth="1"/>
    <col min="11548" max="11548" width="16.140625" style="50" bestFit="1" customWidth="1"/>
    <col min="11549" max="11549" width="13.7109375" style="50" bestFit="1" customWidth="1"/>
    <col min="11550" max="11550" width="12.85546875" style="50" bestFit="1" customWidth="1"/>
    <col min="11551" max="11745" width="8.85546875" style="50"/>
    <col min="11746" max="11746" width="5" style="50" customWidth="1"/>
    <col min="11747" max="11748" width="3.7109375" style="50" customWidth="1"/>
    <col min="11749" max="11749" width="5" style="50" customWidth="1"/>
    <col min="11750" max="11751" width="3.7109375" style="50" customWidth="1"/>
    <col min="11752" max="11752" width="5.85546875" style="50" customWidth="1"/>
    <col min="11753" max="11755" width="3.7109375" style="50" customWidth="1"/>
    <col min="11756" max="11756" width="6.42578125" style="50" customWidth="1"/>
    <col min="11757" max="11757" width="5.7109375" style="50" customWidth="1"/>
    <col min="11758" max="11758" width="7.140625" style="50" bestFit="1" customWidth="1"/>
    <col min="11759" max="11759" width="6" style="50" customWidth="1"/>
    <col min="11760" max="11760" width="3.7109375" style="50" customWidth="1"/>
    <col min="11761" max="11761" width="4.140625" style="50" customWidth="1"/>
    <col min="11762" max="11762" width="3.85546875" style="50" customWidth="1"/>
    <col min="11763" max="11763" width="4.28515625" style="50" customWidth="1"/>
    <col min="11764" max="11764" width="6.28515625" style="50" customWidth="1"/>
    <col min="11765" max="11765" width="4.85546875" style="50" customWidth="1"/>
    <col min="11766" max="11766" width="6.42578125" style="50" customWidth="1"/>
    <col min="11767" max="11767" width="4.7109375" style="50" customWidth="1"/>
    <col min="11768" max="11769" width="5.7109375" style="50" customWidth="1"/>
    <col min="11770" max="11770" width="3.42578125" style="50" bestFit="1" customWidth="1"/>
    <col min="11771" max="11771" width="5.42578125" style="50" customWidth="1"/>
    <col min="11772" max="11772" width="5.5703125" style="50" customWidth="1"/>
    <col min="11773" max="11773" width="5" style="50" bestFit="1" customWidth="1"/>
    <col min="11774" max="11774" width="7.5703125" style="50" customWidth="1"/>
    <col min="11775" max="11775" width="7" style="50" customWidth="1"/>
    <col min="11776" max="11776" width="5" style="50" bestFit="1" customWidth="1"/>
    <col min="11777" max="11777" width="7.7109375" style="50" bestFit="1" customWidth="1"/>
    <col min="11778" max="11778" width="8.5703125" style="50" bestFit="1" customWidth="1"/>
    <col min="11779" max="11779" width="8.42578125" style="50" customWidth="1"/>
    <col min="11780" max="11781" width="8.85546875" style="50" customWidth="1"/>
    <col min="11782" max="11782" width="8.42578125" style="50" customWidth="1"/>
    <col min="11783" max="11783" width="3" style="50" customWidth="1"/>
    <col min="11784" max="11784" width="5" style="50" bestFit="1" customWidth="1"/>
    <col min="11785" max="11785" width="7.7109375" style="50" bestFit="1" customWidth="1"/>
    <col min="11786" max="11786" width="5.42578125" style="50" bestFit="1" customWidth="1"/>
    <col min="11787" max="11787" width="5" style="50" bestFit="1" customWidth="1"/>
    <col min="11788" max="11788" width="7.7109375" style="50" bestFit="1" customWidth="1"/>
    <col min="11789" max="11789" width="8.5703125" style="50" bestFit="1" customWidth="1"/>
    <col min="11790" max="11790" width="8.42578125" style="50" customWidth="1"/>
    <col min="11791" max="11792" width="8.85546875" style="50" customWidth="1"/>
    <col min="11793" max="11793" width="8.42578125" style="50" customWidth="1"/>
    <col min="11794" max="11794" width="8.85546875" style="50" customWidth="1"/>
    <col min="11795" max="11795" width="2.85546875" style="50" bestFit="1" customWidth="1"/>
    <col min="11796" max="11796" width="3.42578125" style="50" bestFit="1" customWidth="1"/>
    <col min="11797" max="11797" width="6.140625" style="50" bestFit="1" customWidth="1"/>
    <col min="11798" max="11798" width="6.42578125" style="50" bestFit="1" customWidth="1"/>
    <col min="11799" max="11799" width="4.85546875" style="50" bestFit="1" customWidth="1"/>
    <col min="11800" max="11800" width="4.5703125" style="50" bestFit="1" customWidth="1"/>
    <col min="11801" max="11801" width="4.42578125" style="50" bestFit="1" customWidth="1"/>
    <col min="11802" max="11803" width="8.85546875" style="50" customWidth="1"/>
    <col min="11804" max="11804" width="16.140625" style="50" bestFit="1" customWidth="1"/>
    <col min="11805" max="11805" width="13.7109375" style="50" bestFit="1" customWidth="1"/>
    <col min="11806" max="11806" width="12.85546875" style="50" bestFit="1" customWidth="1"/>
    <col min="11807" max="12001" width="8.85546875" style="50"/>
    <col min="12002" max="12002" width="5" style="50" customWidth="1"/>
    <col min="12003" max="12004" width="3.7109375" style="50" customWidth="1"/>
    <col min="12005" max="12005" width="5" style="50" customWidth="1"/>
    <col min="12006" max="12007" width="3.7109375" style="50" customWidth="1"/>
    <col min="12008" max="12008" width="5.85546875" style="50" customWidth="1"/>
    <col min="12009" max="12011" width="3.7109375" style="50" customWidth="1"/>
    <col min="12012" max="12012" width="6.42578125" style="50" customWidth="1"/>
    <col min="12013" max="12013" width="5.7109375" style="50" customWidth="1"/>
    <col min="12014" max="12014" width="7.140625" style="50" bestFit="1" customWidth="1"/>
    <col min="12015" max="12015" width="6" style="50" customWidth="1"/>
    <col min="12016" max="12016" width="3.7109375" style="50" customWidth="1"/>
    <col min="12017" max="12017" width="4.140625" style="50" customWidth="1"/>
    <col min="12018" max="12018" width="3.85546875" style="50" customWidth="1"/>
    <col min="12019" max="12019" width="4.28515625" style="50" customWidth="1"/>
    <col min="12020" max="12020" width="6.28515625" style="50" customWidth="1"/>
    <col min="12021" max="12021" width="4.85546875" style="50" customWidth="1"/>
    <col min="12022" max="12022" width="6.42578125" style="50" customWidth="1"/>
    <col min="12023" max="12023" width="4.7109375" style="50" customWidth="1"/>
    <col min="12024" max="12025" width="5.7109375" style="50" customWidth="1"/>
    <col min="12026" max="12026" width="3.42578125" style="50" bestFit="1" customWidth="1"/>
    <col min="12027" max="12027" width="5.42578125" style="50" customWidth="1"/>
    <col min="12028" max="12028" width="5.5703125" style="50" customWidth="1"/>
    <col min="12029" max="12029" width="5" style="50" bestFit="1" customWidth="1"/>
    <col min="12030" max="12030" width="7.5703125" style="50" customWidth="1"/>
    <col min="12031" max="12031" width="7" style="50" customWidth="1"/>
    <col min="12032" max="12032" width="5" style="50" bestFit="1" customWidth="1"/>
    <col min="12033" max="12033" width="7.7109375" style="50" bestFit="1" customWidth="1"/>
    <col min="12034" max="12034" width="8.5703125" style="50" bestFit="1" customWidth="1"/>
    <col min="12035" max="12035" width="8.42578125" style="50" customWidth="1"/>
    <col min="12036" max="12037" width="8.85546875" style="50" customWidth="1"/>
    <col min="12038" max="12038" width="8.42578125" style="50" customWidth="1"/>
    <col min="12039" max="12039" width="3" style="50" customWidth="1"/>
    <col min="12040" max="12040" width="5" style="50" bestFit="1" customWidth="1"/>
    <col min="12041" max="12041" width="7.7109375" style="50" bestFit="1" customWidth="1"/>
    <col min="12042" max="12042" width="5.42578125" style="50" bestFit="1" customWidth="1"/>
    <col min="12043" max="12043" width="5" style="50" bestFit="1" customWidth="1"/>
    <col min="12044" max="12044" width="7.7109375" style="50" bestFit="1" customWidth="1"/>
    <col min="12045" max="12045" width="8.5703125" style="50" bestFit="1" customWidth="1"/>
    <col min="12046" max="12046" width="8.42578125" style="50" customWidth="1"/>
    <col min="12047" max="12048" width="8.85546875" style="50" customWidth="1"/>
    <col min="12049" max="12049" width="8.42578125" style="50" customWidth="1"/>
    <col min="12050" max="12050" width="8.85546875" style="50" customWidth="1"/>
    <col min="12051" max="12051" width="2.85546875" style="50" bestFit="1" customWidth="1"/>
    <col min="12052" max="12052" width="3.42578125" style="50" bestFit="1" customWidth="1"/>
    <col min="12053" max="12053" width="6.140625" style="50" bestFit="1" customWidth="1"/>
    <col min="12054" max="12054" width="6.42578125" style="50" bestFit="1" customWidth="1"/>
    <col min="12055" max="12055" width="4.85546875" style="50" bestFit="1" customWidth="1"/>
    <col min="12056" max="12056" width="4.5703125" style="50" bestFit="1" customWidth="1"/>
    <col min="12057" max="12057" width="4.42578125" style="50" bestFit="1" customWidth="1"/>
    <col min="12058" max="12059" width="8.85546875" style="50" customWidth="1"/>
    <col min="12060" max="12060" width="16.140625" style="50" bestFit="1" customWidth="1"/>
    <col min="12061" max="12061" width="13.7109375" style="50" bestFit="1" customWidth="1"/>
    <col min="12062" max="12062" width="12.85546875" style="50" bestFit="1" customWidth="1"/>
    <col min="12063" max="12257" width="8.85546875" style="50"/>
    <col min="12258" max="12258" width="5" style="50" customWidth="1"/>
    <col min="12259" max="12260" width="3.7109375" style="50" customWidth="1"/>
    <col min="12261" max="12261" width="5" style="50" customWidth="1"/>
    <col min="12262" max="12263" width="3.7109375" style="50" customWidth="1"/>
    <col min="12264" max="12264" width="5.85546875" style="50" customWidth="1"/>
    <col min="12265" max="12267" width="3.7109375" style="50" customWidth="1"/>
    <col min="12268" max="12268" width="6.42578125" style="50" customWidth="1"/>
    <col min="12269" max="12269" width="5.7109375" style="50" customWidth="1"/>
    <col min="12270" max="12270" width="7.140625" style="50" bestFit="1" customWidth="1"/>
    <col min="12271" max="12271" width="6" style="50" customWidth="1"/>
    <col min="12272" max="12272" width="3.7109375" style="50" customWidth="1"/>
    <col min="12273" max="12273" width="4.140625" style="50" customWidth="1"/>
    <col min="12274" max="12274" width="3.85546875" style="50" customWidth="1"/>
    <col min="12275" max="12275" width="4.28515625" style="50" customWidth="1"/>
    <col min="12276" max="12276" width="6.28515625" style="50" customWidth="1"/>
    <col min="12277" max="12277" width="4.85546875" style="50" customWidth="1"/>
    <col min="12278" max="12278" width="6.42578125" style="50" customWidth="1"/>
    <col min="12279" max="12279" width="4.7109375" style="50" customWidth="1"/>
    <col min="12280" max="12281" width="5.7109375" style="50" customWidth="1"/>
    <col min="12282" max="12282" width="3.42578125" style="50" bestFit="1" customWidth="1"/>
    <col min="12283" max="12283" width="5.42578125" style="50" customWidth="1"/>
    <col min="12284" max="12284" width="5.5703125" style="50" customWidth="1"/>
    <col min="12285" max="12285" width="5" style="50" bestFit="1" customWidth="1"/>
    <col min="12286" max="12286" width="7.5703125" style="50" customWidth="1"/>
    <col min="12287" max="12287" width="7" style="50" customWidth="1"/>
    <col min="12288" max="12288" width="5" style="50" bestFit="1" customWidth="1"/>
    <col min="12289" max="12289" width="7.7109375" style="50" bestFit="1" customWidth="1"/>
    <col min="12290" max="12290" width="8.5703125" style="50" bestFit="1" customWidth="1"/>
    <col min="12291" max="12291" width="8.42578125" style="50" customWidth="1"/>
    <col min="12292" max="12293" width="8.85546875" style="50" customWidth="1"/>
    <col min="12294" max="12294" width="8.42578125" style="50" customWidth="1"/>
    <col min="12295" max="12295" width="3" style="50" customWidth="1"/>
    <col min="12296" max="12296" width="5" style="50" bestFit="1" customWidth="1"/>
    <col min="12297" max="12297" width="7.7109375" style="50" bestFit="1" customWidth="1"/>
    <col min="12298" max="12298" width="5.42578125" style="50" bestFit="1" customWidth="1"/>
    <col min="12299" max="12299" width="5" style="50" bestFit="1" customWidth="1"/>
    <col min="12300" max="12300" width="7.7109375" style="50" bestFit="1" customWidth="1"/>
    <col min="12301" max="12301" width="8.5703125" style="50" bestFit="1" customWidth="1"/>
    <col min="12302" max="12302" width="8.42578125" style="50" customWidth="1"/>
    <col min="12303" max="12304" width="8.85546875" style="50" customWidth="1"/>
    <col min="12305" max="12305" width="8.42578125" style="50" customWidth="1"/>
    <col min="12306" max="12306" width="8.85546875" style="50" customWidth="1"/>
    <col min="12307" max="12307" width="2.85546875" style="50" bestFit="1" customWidth="1"/>
    <col min="12308" max="12308" width="3.42578125" style="50" bestFit="1" customWidth="1"/>
    <col min="12309" max="12309" width="6.140625" style="50" bestFit="1" customWidth="1"/>
    <col min="12310" max="12310" width="6.42578125" style="50" bestFit="1" customWidth="1"/>
    <col min="12311" max="12311" width="4.85546875" style="50" bestFit="1" customWidth="1"/>
    <col min="12312" max="12312" width="4.5703125" style="50" bestFit="1" customWidth="1"/>
    <col min="12313" max="12313" width="4.42578125" style="50" bestFit="1" customWidth="1"/>
    <col min="12314" max="12315" width="8.85546875" style="50" customWidth="1"/>
    <col min="12316" max="12316" width="16.140625" style="50" bestFit="1" customWidth="1"/>
    <col min="12317" max="12317" width="13.7109375" style="50" bestFit="1" customWidth="1"/>
    <col min="12318" max="12318" width="12.85546875" style="50" bestFit="1" customWidth="1"/>
    <col min="12319" max="12513" width="8.85546875" style="50"/>
    <col min="12514" max="12514" width="5" style="50" customWidth="1"/>
    <col min="12515" max="12516" width="3.7109375" style="50" customWidth="1"/>
    <col min="12517" max="12517" width="5" style="50" customWidth="1"/>
    <col min="12518" max="12519" width="3.7109375" style="50" customWidth="1"/>
    <col min="12520" max="12520" width="5.85546875" style="50" customWidth="1"/>
    <col min="12521" max="12523" width="3.7109375" style="50" customWidth="1"/>
    <col min="12524" max="12524" width="6.42578125" style="50" customWidth="1"/>
    <col min="12525" max="12525" width="5.7109375" style="50" customWidth="1"/>
    <col min="12526" max="12526" width="7.140625" style="50" bestFit="1" customWidth="1"/>
    <col min="12527" max="12527" width="6" style="50" customWidth="1"/>
    <col min="12528" max="12528" width="3.7109375" style="50" customWidth="1"/>
    <col min="12529" max="12529" width="4.140625" style="50" customWidth="1"/>
    <col min="12530" max="12530" width="3.85546875" style="50" customWidth="1"/>
    <col min="12531" max="12531" width="4.28515625" style="50" customWidth="1"/>
    <col min="12532" max="12532" width="6.28515625" style="50" customWidth="1"/>
    <col min="12533" max="12533" width="4.85546875" style="50" customWidth="1"/>
    <col min="12534" max="12534" width="6.42578125" style="50" customWidth="1"/>
    <col min="12535" max="12535" width="4.7109375" style="50" customWidth="1"/>
    <col min="12536" max="12537" width="5.7109375" style="50" customWidth="1"/>
    <col min="12538" max="12538" width="3.42578125" style="50" bestFit="1" customWidth="1"/>
    <col min="12539" max="12539" width="5.42578125" style="50" customWidth="1"/>
    <col min="12540" max="12540" width="5.5703125" style="50" customWidth="1"/>
    <col min="12541" max="12541" width="5" style="50" bestFit="1" customWidth="1"/>
    <col min="12542" max="12542" width="7.5703125" style="50" customWidth="1"/>
    <col min="12543" max="12543" width="7" style="50" customWidth="1"/>
    <col min="12544" max="12544" width="5" style="50" bestFit="1" customWidth="1"/>
    <col min="12545" max="12545" width="7.7109375" style="50" bestFit="1" customWidth="1"/>
    <col min="12546" max="12546" width="8.5703125" style="50" bestFit="1" customWidth="1"/>
    <col min="12547" max="12547" width="8.42578125" style="50" customWidth="1"/>
    <col min="12548" max="12549" width="8.85546875" style="50" customWidth="1"/>
    <col min="12550" max="12550" width="8.42578125" style="50" customWidth="1"/>
    <col min="12551" max="12551" width="3" style="50" customWidth="1"/>
    <col min="12552" max="12552" width="5" style="50" bestFit="1" customWidth="1"/>
    <col min="12553" max="12553" width="7.7109375" style="50" bestFit="1" customWidth="1"/>
    <col min="12554" max="12554" width="5.42578125" style="50" bestFit="1" customWidth="1"/>
    <col min="12555" max="12555" width="5" style="50" bestFit="1" customWidth="1"/>
    <col min="12556" max="12556" width="7.7109375" style="50" bestFit="1" customWidth="1"/>
    <col min="12557" max="12557" width="8.5703125" style="50" bestFit="1" customWidth="1"/>
    <col min="12558" max="12558" width="8.42578125" style="50" customWidth="1"/>
    <col min="12559" max="12560" width="8.85546875" style="50" customWidth="1"/>
    <col min="12561" max="12561" width="8.42578125" style="50" customWidth="1"/>
    <col min="12562" max="12562" width="8.85546875" style="50" customWidth="1"/>
    <col min="12563" max="12563" width="2.85546875" style="50" bestFit="1" customWidth="1"/>
    <col min="12564" max="12564" width="3.42578125" style="50" bestFit="1" customWidth="1"/>
    <col min="12565" max="12565" width="6.140625" style="50" bestFit="1" customWidth="1"/>
    <col min="12566" max="12566" width="6.42578125" style="50" bestFit="1" customWidth="1"/>
    <col min="12567" max="12567" width="4.85546875" style="50" bestFit="1" customWidth="1"/>
    <col min="12568" max="12568" width="4.5703125" style="50" bestFit="1" customWidth="1"/>
    <col min="12569" max="12569" width="4.42578125" style="50" bestFit="1" customWidth="1"/>
    <col min="12570" max="12571" width="8.85546875" style="50" customWidth="1"/>
    <col min="12572" max="12572" width="16.140625" style="50" bestFit="1" customWidth="1"/>
    <col min="12573" max="12573" width="13.7109375" style="50" bestFit="1" customWidth="1"/>
    <col min="12574" max="12574" width="12.85546875" style="50" bestFit="1" customWidth="1"/>
    <col min="12575" max="12769" width="8.85546875" style="50"/>
    <col min="12770" max="12770" width="5" style="50" customWidth="1"/>
    <col min="12771" max="12772" width="3.7109375" style="50" customWidth="1"/>
    <col min="12773" max="12773" width="5" style="50" customWidth="1"/>
    <col min="12774" max="12775" width="3.7109375" style="50" customWidth="1"/>
    <col min="12776" max="12776" width="5.85546875" style="50" customWidth="1"/>
    <col min="12777" max="12779" width="3.7109375" style="50" customWidth="1"/>
    <col min="12780" max="12780" width="6.42578125" style="50" customWidth="1"/>
    <col min="12781" max="12781" width="5.7109375" style="50" customWidth="1"/>
    <col min="12782" max="12782" width="7.140625" style="50" bestFit="1" customWidth="1"/>
    <col min="12783" max="12783" width="6" style="50" customWidth="1"/>
    <col min="12784" max="12784" width="3.7109375" style="50" customWidth="1"/>
    <col min="12785" max="12785" width="4.140625" style="50" customWidth="1"/>
    <col min="12786" max="12786" width="3.85546875" style="50" customWidth="1"/>
    <col min="12787" max="12787" width="4.28515625" style="50" customWidth="1"/>
    <col min="12788" max="12788" width="6.28515625" style="50" customWidth="1"/>
    <col min="12789" max="12789" width="4.85546875" style="50" customWidth="1"/>
    <col min="12790" max="12790" width="6.42578125" style="50" customWidth="1"/>
    <col min="12791" max="12791" width="4.7109375" style="50" customWidth="1"/>
    <col min="12792" max="12793" width="5.7109375" style="50" customWidth="1"/>
    <col min="12794" max="12794" width="3.42578125" style="50" bestFit="1" customWidth="1"/>
    <col min="12795" max="12795" width="5.42578125" style="50" customWidth="1"/>
    <col min="12796" max="12796" width="5.5703125" style="50" customWidth="1"/>
    <col min="12797" max="12797" width="5" style="50" bestFit="1" customWidth="1"/>
    <col min="12798" max="12798" width="7.5703125" style="50" customWidth="1"/>
    <col min="12799" max="12799" width="7" style="50" customWidth="1"/>
    <col min="12800" max="12800" width="5" style="50" bestFit="1" customWidth="1"/>
    <col min="12801" max="12801" width="7.7109375" style="50" bestFit="1" customWidth="1"/>
    <col min="12802" max="12802" width="8.5703125" style="50" bestFit="1" customWidth="1"/>
    <col min="12803" max="12803" width="8.42578125" style="50" customWidth="1"/>
    <col min="12804" max="12805" width="8.85546875" style="50" customWidth="1"/>
    <col min="12806" max="12806" width="8.42578125" style="50" customWidth="1"/>
    <col min="12807" max="12807" width="3" style="50" customWidth="1"/>
    <col min="12808" max="12808" width="5" style="50" bestFit="1" customWidth="1"/>
    <col min="12809" max="12809" width="7.7109375" style="50" bestFit="1" customWidth="1"/>
    <col min="12810" max="12810" width="5.42578125" style="50" bestFit="1" customWidth="1"/>
    <col min="12811" max="12811" width="5" style="50" bestFit="1" customWidth="1"/>
    <col min="12812" max="12812" width="7.7109375" style="50" bestFit="1" customWidth="1"/>
    <col min="12813" max="12813" width="8.5703125" style="50" bestFit="1" customWidth="1"/>
    <col min="12814" max="12814" width="8.42578125" style="50" customWidth="1"/>
    <col min="12815" max="12816" width="8.85546875" style="50" customWidth="1"/>
    <col min="12817" max="12817" width="8.42578125" style="50" customWidth="1"/>
    <col min="12818" max="12818" width="8.85546875" style="50" customWidth="1"/>
    <col min="12819" max="12819" width="2.85546875" style="50" bestFit="1" customWidth="1"/>
    <col min="12820" max="12820" width="3.42578125" style="50" bestFit="1" customWidth="1"/>
    <col min="12821" max="12821" width="6.140625" style="50" bestFit="1" customWidth="1"/>
    <col min="12822" max="12822" width="6.42578125" style="50" bestFit="1" customWidth="1"/>
    <col min="12823" max="12823" width="4.85546875" style="50" bestFit="1" customWidth="1"/>
    <col min="12824" max="12824" width="4.5703125" style="50" bestFit="1" customWidth="1"/>
    <col min="12825" max="12825" width="4.42578125" style="50" bestFit="1" customWidth="1"/>
    <col min="12826" max="12827" width="8.85546875" style="50" customWidth="1"/>
    <col min="12828" max="12828" width="16.140625" style="50" bestFit="1" customWidth="1"/>
    <col min="12829" max="12829" width="13.7109375" style="50" bestFit="1" customWidth="1"/>
    <col min="12830" max="12830" width="12.85546875" style="50" bestFit="1" customWidth="1"/>
    <col min="12831" max="13025" width="8.85546875" style="50"/>
    <col min="13026" max="13026" width="5" style="50" customWidth="1"/>
    <col min="13027" max="13028" width="3.7109375" style="50" customWidth="1"/>
    <col min="13029" max="13029" width="5" style="50" customWidth="1"/>
    <col min="13030" max="13031" width="3.7109375" style="50" customWidth="1"/>
    <col min="13032" max="13032" width="5.85546875" style="50" customWidth="1"/>
    <col min="13033" max="13035" width="3.7109375" style="50" customWidth="1"/>
    <col min="13036" max="13036" width="6.42578125" style="50" customWidth="1"/>
    <col min="13037" max="13037" width="5.7109375" style="50" customWidth="1"/>
    <col min="13038" max="13038" width="7.140625" style="50" bestFit="1" customWidth="1"/>
    <col min="13039" max="13039" width="6" style="50" customWidth="1"/>
    <col min="13040" max="13040" width="3.7109375" style="50" customWidth="1"/>
    <col min="13041" max="13041" width="4.140625" style="50" customWidth="1"/>
    <col min="13042" max="13042" width="3.85546875" style="50" customWidth="1"/>
    <col min="13043" max="13043" width="4.28515625" style="50" customWidth="1"/>
    <col min="13044" max="13044" width="6.28515625" style="50" customWidth="1"/>
    <col min="13045" max="13045" width="4.85546875" style="50" customWidth="1"/>
    <col min="13046" max="13046" width="6.42578125" style="50" customWidth="1"/>
    <col min="13047" max="13047" width="4.7109375" style="50" customWidth="1"/>
    <col min="13048" max="13049" width="5.7109375" style="50" customWidth="1"/>
    <col min="13050" max="13050" width="3.42578125" style="50" bestFit="1" customWidth="1"/>
    <col min="13051" max="13051" width="5.42578125" style="50" customWidth="1"/>
    <col min="13052" max="13052" width="5.5703125" style="50" customWidth="1"/>
    <col min="13053" max="13053" width="5" style="50" bestFit="1" customWidth="1"/>
    <col min="13054" max="13054" width="7.5703125" style="50" customWidth="1"/>
    <col min="13055" max="13055" width="7" style="50" customWidth="1"/>
    <col min="13056" max="13056" width="5" style="50" bestFit="1" customWidth="1"/>
    <col min="13057" max="13057" width="7.7109375" style="50" bestFit="1" customWidth="1"/>
    <col min="13058" max="13058" width="8.5703125" style="50" bestFit="1" customWidth="1"/>
    <col min="13059" max="13059" width="8.42578125" style="50" customWidth="1"/>
    <col min="13060" max="13061" width="8.85546875" style="50" customWidth="1"/>
    <col min="13062" max="13062" width="8.42578125" style="50" customWidth="1"/>
    <col min="13063" max="13063" width="3" style="50" customWidth="1"/>
    <col min="13064" max="13064" width="5" style="50" bestFit="1" customWidth="1"/>
    <col min="13065" max="13065" width="7.7109375" style="50" bestFit="1" customWidth="1"/>
    <col min="13066" max="13066" width="5.42578125" style="50" bestFit="1" customWidth="1"/>
    <col min="13067" max="13067" width="5" style="50" bestFit="1" customWidth="1"/>
    <col min="13068" max="13068" width="7.7109375" style="50" bestFit="1" customWidth="1"/>
    <col min="13069" max="13069" width="8.5703125" style="50" bestFit="1" customWidth="1"/>
    <col min="13070" max="13070" width="8.42578125" style="50" customWidth="1"/>
    <col min="13071" max="13072" width="8.85546875" style="50" customWidth="1"/>
    <col min="13073" max="13073" width="8.42578125" style="50" customWidth="1"/>
    <col min="13074" max="13074" width="8.85546875" style="50" customWidth="1"/>
    <col min="13075" max="13075" width="2.85546875" style="50" bestFit="1" customWidth="1"/>
    <col min="13076" max="13076" width="3.42578125" style="50" bestFit="1" customWidth="1"/>
    <col min="13077" max="13077" width="6.140625" style="50" bestFit="1" customWidth="1"/>
    <col min="13078" max="13078" width="6.42578125" style="50" bestFit="1" customWidth="1"/>
    <col min="13079" max="13079" width="4.85546875" style="50" bestFit="1" customWidth="1"/>
    <col min="13080" max="13080" width="4.5703125" style="50" bestFit="1" customWidth="1"/>
    <col min="13081" max="13081" width="4.42578125" style="50" bestFit="1" customWidth="1"/>
    <col min="13082" max="13083" width="8.85546875" style="50" customWidth="1"/>
    <col min="13084" max="13084" width="16.140625" style="50" bestFit="1" customWidth="1"/>
    <col min="13085" max="13085" width="13.7109375" style="50" bestFit="1" customWidth="1"/>
    <col min="13086" max="13086" width="12.85546875" style="50" bestFit="1" customWidth="1"/>
    <col min="13087" max="13281" width="8.85546875" style="50"/>
    <col min="13282" max="13282" width="5" style="50" customWidth="1"/>
    <col min="13283" max="13284" width="3.7109375" style="50" customWidth="1"/>
    <col min="13285" max="13285" width="5" style="50" customWidth="1"/>
    <col min="13286" max="13287" width="3.7109375" style="50" customWidth="1"/>
    <col min="13288" max="13288" width="5.85546875" style="50" customWidth="1"/>
    <col min="13289" max="13291" width="3.7109375" style="50" customWidth="1"/>
    <col min="13292" max="13292" width="6.42578125" style="50" customWidth="1"/>
    <col min="13293" max="13293" width="5.7109375" style="50" customWidth="1"/>
    <col min="13294" max="13294" width="7.140625" style="50" bestFit="1" customWidth="1"/>
    <col min="13295" max="13295" width="6" style="50" customWidth="1"/>
    <col min="13296" max="13296" width="3.7109375" style="50" customWidth="1"/>
    <col min="13297" max="13297" width="4.140625" style="50" customWidth="1"/>
    <col min="13298" max="13298" width="3.85546875" style="50" customWidth="1"/>
    <col min="13299" max="13299" width="4.28515625" style="50" customWidth="1"/>
    <col min="13300" max="13300" width="6.28515625" style="50" customWidth="1"/>
    <col min="13301" max="13301" width="4.85546875" style="50" customWidth="1"/>
    <col min="13302" max="13302" width="6.42578125" style="50" customWidth="1"/>
    <col min="13303" max="13303" width="4.7109375" style="50" customWidth="1"/>
    <col min="13304" max="13305" width="5.7109375" style="50" customWidth="1"/>
    <col min="13306" max="13306" width="3.42578125" style="50" bestFit="1" customWidth="1"/>
    <col min="13307" max="13307" width="5.42578125" style="50" customWidth="1"/>
    <col min="13308" max="13308" width="5.5703125" style="50" customWidth="1"/>
    <col min="13309" max="13309" width="5" style="50" bestFit="1" customWidth="1"/>
    <col min="13310" max="13310" width="7.5703125" style="50" customWidth="1"/>
    <col min="13311" max="13311" width="7" style="50" customWidth="1"/>
    <col min="13312" max="13312" width="5" style="50" bestFit="1" customWidth="1"/>
    <col min="13313" max="13313" width="7.7109375" style="50" bestFit="1" customWidth="1"/>
    <col min="13314" max="13314" width="8.5703125" style="50" bestFit="1" customWidth="1"/>
    <col min="13315" max="13315" width="8.42578125" style="50" customWidth="1"/>
    <col min="13316" max="13317" width="8.85546875" style="50" customWidth="1"/>
    <col min="13318" max="13318" width="8.42578125" style="50" customWidth="1"/>
    <col min="13319" max="13319" width="3" style="50" customWidth="1"/>
    <col min="13320" max="13320" width="5" style="50" bestFit="1" customWidth="1"/>
    <col min="13321" max="13321" width="7.7109375" style="50" bestFit="1" customWidth="1"/>
    <col min="13322" max="13322" width="5.42578125" style="50" bestFit="1" customWidth="1"/>
    <col min="13323" max="13323" width="5" style="50" bestFit="1" customWidth="1"/>
    <col min="13324" max="13324" width="7.7109375" style="50" bestFit="1" customWidth="1"/>
    <col min="13325" max="13325" width="8.5703125" style="50" bestFit="1" customWidth="1"/>
    <col min="13326" max="13326" width="8.42578125" style="50" customWidth="1"/>
    <col min="13327" max="13328" width="8.85546875" style="50" customWidth="1"/>
    <col min="13329" max="13329" width="8.42578125" style="50" customWidth="1"/>
    <col min="13330" max="13330" width="8.85546875" style="50" customWidth="1"/>
    <col min="13331" max="13331" width="2.85546875" style="50" bestFit="1" customWidth="1"/>
    <col min="13332" max="13332" width="3.42578125" style="50" bestFit="1" customWidth="1"/>
    <col min="13333" max="13333" width="6.140625" style="50" bestFit="1" customWidth="1"/>
    <col min="13334" max="13334" width="6.42578125" style="50" bestFit="1" customWidth="1"/>
    <col min="13335" max="13335" width="4.85546875" style="50" bestFit="1" customWidth="1"/>
    <col min="13336" max="13336" width="4.5703125" style="50" bestFit="1" customWidth="1"/>
    <col min="13337" max="13337" width="4.42578125" style="50" bestFit="1" customWidth="1"/>
    <col min="13338" max="13339" width="8.85546875" style="50" customWidth="1"/>
    <col min="13340" max="13340" width="16.140625" style="50" bestFit="1" customWidth="1"/>
    <col min="13341" max="13341" width="13.7109375" style="50" bestFit="1" customWidth="1"/>
    <col min="13342" max="13342" width="12.85546875" style="50" bestFit="1" customWidth="1"/>
    <col min="13343" max="13537" width="8.85546875" style="50"/>
    <col min="13538" max="13538" width="5" style="50" customWidth="1"/>
    <col min="13539" max="13540" width="3.7109375" style="50" customWidth="1"/>
    <col min="13541" max="13541" width="5" style="50" customWidth="1"/>
    <col min="13542" max="13543" width="3.7109375" style="50" customWidth="1"/>
    <col min="13544" max="13544" width="5.85546875" style="50" customWidth="1"/>
    <col min="13545" max="13547" width="3.7109375" style="50" customWidth="1"/>
    <col min="13548" max="13548" width="6.42578125" style="50" customWidth="1"/>
    <col min="13549" max="13549" width="5.7109375" style="50" customWidth="1"/>
    <col min="13550" max="13550" width="7.140625" style="50" bestFit="1" customWidth="1"/>
    <col min="13551" max="13551" width="6" style="50" customWidth="1"/>
    <col min="13552" max="13552" width="3.7109375" style="50" customWidth="1"/>
    <col min="13553" max="13553" width="4.140625" style="50" customWidth="1"/>
    <col min="13554" max="13554" width="3.85546875" style="50" customWidth="1"/>
    <col min="13555" max="13555" width="4.28515625" style="50" customWidth="1"/>
    <col min="13556" max="13556" width="6.28515625" style="50" customWidth="1"/>
    <col min="13557" max="13557" width="4.85546875" style="50" customWidth="1"/>
    <col min="13558" max="13558" width="6.42578125" style="50" customWidth="1"/>
    <col min="13559" max="13559" width="4.7109375" style="50" customWidth="1"/>
    <col min="13560" max="13561" width="5.7109375" style="50" customWidth="1"/>
    <col min="13562" max="13562" width="3.42578125" style="50" bestFit="1" customWidth="1"/>
    <col min="13563" max="13563" width="5.42578125" style="50" customWidth="1"/>
    <col min="13564" max="13564" width="5.5703125" style="50" customWidth="1"/>
    <col min="13565" max="13565" width="5" style="50" bestFit="1" customWidth="1"/>
    <col min="13566" max="13566" width="7.5703125" style="50" customWidth="1"/>
    <col min="13567" max="13567" width="7" style="50" customWidth="1"/>
    <col min="13568" max="13568" width="5" style="50" bestFit="1" customWidth="1"/>
    <col min="13569" max="13569" width="7.7109375" style="50" bestFit="1" customWidth="1"/>
    <col min="13570" max="13570" width="8.5703125" style="50" bestFit="1" customWidth="1"/>
    <col min="13571" max="13571" width="8.42578125" style="50" customWidth="1"/>
    <col min="13572" max="13573" width="8.85546875" style="50" customWidth="1"/>
    <col min="13574" max="13574" width="8.42578125" style="50" customWidth="1"/>
    <col min="13575" max="13575" width="3" style="50" customWidth="1"/>
    <col min="13576" max="13576" width="5" style="50" bestFit="1" customWidth="1"/>
    <col min="13577" max="13577" width="7.7109375" style="50" bestFit="1" customWidth="1"/>
    <col min="13578" max="13578" width="5.42578125" style="50" bestFit="1" customWidth="1"/>
    <col min="13579" max="13579" width="5" style="50" bestFit="1" customWidth="1"/>
    <col min="13580" max="13580" width="7.7109375" style="50" bestFit="1" customWidth="1"/>
    <col min="13581" max="13581" width="8.5703125" style="50" bestFit="1" customWidth="1"/>
    <col min="13582" max="13582" width="8.42578125" style="50" customWidth="1"/>
    <col min="13583" max="13584" width="8.85546875" style="50" customWidth="1"/>
    <col min="13585" max="13585" width="8.42578125" style="50" customWidth="1"/>
    <col min="13586" max="13586" width="8.85546875" style="50" customWidth="1"/>
    <col min="13587" max="13587" width="2.85546875" style="50" bestFit="1" customWidth="1"/>
    <col min="13588" max="13588" width="3.42578125" style="50" bestFit="1" customWidth="1"/>
    <col min="13589" max="13589" width="6.140625" style="50" bestFit="1" customWidth="1"/>
    <col min="13590" max="13590" width="6.42578125" style="50" bestFit="1" customWidth="1"/>
    <col min="13591" max="13591" width="4.85546875" style="50" bestFit="1" customWidth="1"/>
    <col min="13592" max="13592" width="4.5703125" style="50" bestFit="1" customWidth="1"/>
    <col min="13593" max="13593" width="4.42578125" style="50" bestFit="1" customWidth="1"/>
    <col min="13594" max="13595" width="8.85546875" style="50" customWidth="1"/>
    <col min="13596" max="13596" width="16.140625" style="50" bestFit="1" customWidth="1"/>
    <col min="13597" max="13597" width="13.7109375" style="50" bestFit="1" customWidth="1"/>
    <col min="13598" max="13598" width="12.85546875" style="50" bestFit="1" customWidth="1"/>
    <col min="13599" max="13793" width="8.85546875" style="50"/>
    <col min="13794" max="13794" width="5" style="50" customWidth="1"/>
    <col min="13795" max="13796" width="3.7109375" style="50" customWidth="1"/>
    <col min="13797" max="13797" width="5" style="50" customWidth="1"/>
    <col min="13798" max="13799" width="3.7109375" style="50" customWidth="1"/>
    <col min="13800" max="13800" width="5.85546875" style="50" customWidth="1"/>
    <col min="13801" max="13803" width="3.7109375" style="50" customWidth="1"/>
    <col min="13804" max="13804" width="6.42578125" style="50" customWidth="1"/>
    <col min="13805" max="13805" width="5.7109375" style="50" customWidth="1"/>
    <col min="13806" max="13806" width="7.140625" style="50" bestFit="1" customWidth="1"/>
    <col min="13807" max="13807" width="6" style="50" customWidth="1"/>
    <col min="13808" max="13808" width="3.7109375" style="50" customWidth="1"/>
    <col min="13809" max="13809" width="4.140625" style="50" customWidth="1"/>
    <col min="13810" max="13810" width="3.85546875" style="50" customWidth="1"/>
    <col min="13811" max="13811" width="4.28515625" style="50" customWidth="1"/>
    <col min="13812" max="13812" width="6.28515625" style="50" customWidth="1"/>
    <col min="13813" max="13813" width="4.85546875" style="50" customWidth="1"/>
    <col min="13814" max="13814" width="6.42578125" style="50" customWidth="1"/>
    <col min="13815" max="13815" width="4.7109375" style="50" customWidth="1"/>
    <col min="13816" max="13817" width="5.7109375" style="50" customWidth="1"/>
    <col min="13818" max="13818" width="3.42578125" style="50" bestFit="1" customWidth="1"/>
    <col min="13819" max="13819" width="5.42578125" style="50" customWidth="1"/>
    <col min="13820" max="13820" width="5.5703125" style="50" customWidth="1"/>
    <col min="13821" max="13821" width="5" style="50" bestFit="1" customWidth="1"/>
    <col min="13822" max="13822" width="7.5703125" style="50" customWidth="1"/>
    <col min="13823" max="13823" width="7" style="50" customWidth="1"/>
    <col min="13824" max="13824" width="5" style="50" bestFit="1" customWidth="1"/>
    <col min="13825" max="13825" width="7.7109375" style="50" bestFit="1" customWidth="1"/>
    <col min="13826" max="13826" width="8.5703125" style="50" bestFit="1" customWidth="1"/>
    <col min="13827" max="13827" width="8.42578125" style="50" customWidth="1"/>
    <col min="13828" max="13829" width="8.85546875" style="50" customWidth="1"/>
    <col min="13830" max="13830" width="8.42578125" style="50" customWidth="1"/>
    <col min="13831" max="13831" width="3" style="50" customWidth="1"/>
    <col min="13832" max="13832" width="5" style="50" bestFit="1" customWidth="1"/>
    <col min="13833" max="13833" width="7.7109375" style="50" bestFit="1" customWidth="1"/>
    <col min="13834" max="13834" width="5.42578125" style="50" bestFit="1" customWidth="1"/>
    <col min="13835" max="13835" width="5" style="50" bestFit="1" customWidth="1"/>
    <col min="13836" max="13836" width="7.7109375" style="50" bestFit="1" customWidth="1"/>
    <col min="13837" max="13837" width="8.5703125" style="50" bestFit="1" customWidth="1"/>
    <col min="13838" max="13838" width="8.42578125" style="50" customWidth="1"/>
    <col min="13839" max="13840" width="8.85546875" style="50" customWidth="1"/>
    <col min="13841" max="13841" width="8.42578125" style="50" customWidth="1"/>
    <col min="13842" max="13842" width="8.85546875" style="50" customWidth="1"/>
    <col min="13843" max="13843" width="2.85546875" style="50" bestFit="1" customWidth="1"/>
    <col min="13844" max="13844" width="3.42578125" style="50" bestFit="1" customWidth="1"/>
    <col min="13845" max="13845" width="6.140625" style="50" bestFit="1" customWidth="1"/>
    <col min="13846" max="13846" width="6.42578125" style="50" bestFit="1" customWidth="1"/>
    <col min="13847" max="13847" width="4.85546875" style="50" bestFit="1" customWidth="1"/>
    <col min="13848" max="13848" width="4.5703125" style="50" bestFit="1" customWidth="1"/>
    <col min="13849" max="13849" width="4.42578125" style="50" bestFit="1" customWidth="1"/>
    <col min="13850" max="13851" width="8.85546875" style="50" customWidth="1"/>
    <col min="13852" max="13852" width="16.140625" style="50" bestFit="1" customWidth="1"/>
    <col min="13853" max="13853" width="13.7109375" style="50" bestFit="1" customWidth="1"/>
    <col min="13854" max="13854" width="12.85546875" style="50" bestFit="1" customWidth="1"/>
    <col min="13855" max="14049" width="8.85546875" style="50"/>
    <col min="14050" max="14050" width="5" style="50" customWidth="1"/>
    <col min="14051" max="14052" width="3.7109375" style="50" customWidth="1"/>
    <col min="14053" max="14053" width="5" style="50" customWidth="1"/>
    <col min="14054" max="14055" width="3.7109375" style="50" customWidth="1"/>
    <col min="14056" max="14056" width="5.85546875" style="50" customWidth="1"/>
    <col min="14057" max="14059" width="3.7109375" style="50" customWidth="1"/>
    <col min="14060" max="14060" width="6.42578125" style="50" customWidth="1"/>
    <col min="14061" max="14061" width="5.7109375" style="50" customWidth="1"/>
    <col min="14062" max="14062" width="7.140625" style="50" bestFit="1" customWidth="1"/>
    <col min="14063" max="14063" width="6" style="50" customWidth="1"/>
    <col min="14064" max="14064" width="3.7109375" style="50" customWidth="1"/>
    <col min="14065" max="14065" width="4.140625" style="50" customWidth="1"/>
    <col min="14066" max="14066" width="3.85546875" style="50" customWidth="1"/>
    <col min="14067" max="14067" width="4.28515625" style="50" customWidth="1"/>
    <col min="14068" max="14068" width="6.28515625" style="50" customWidth="1"/>
    <col min="14069" max="14069" width="4.85546875" style="50" customWidth="1"/>
    <col min="14070" max="14070" width="6.42578125" style="50" customWidth="1"/>
    <col min="14071" max="14071" width="4.7109375" style="50" customWidth="1"/>
    <col min="14072" max="14073" width="5.7109375" style="50" customWidth="1"/>
    <col min="14074" max="14074" width="3.42578125" style="50" bestFit="1" customWidth="1"/>
    <col min="14075" max="14075" width="5.42578125" style="50" customWidth="1"/>
    <col min="14076" max="14076" width="5.5703125" style="50" customWidth="1"/>
    <col min="14077" max="14077" width="5" style="50" bestFit="1" customWidth="1"/>
    <col min="14078" max="14078" width="7.5703125" style="50" customWidth="1"/>
    <col min="14079" max="14079" width="7" style="50" customWidth="1"/>
    <col min="14080" max="14080" width="5" style="50" bestFit="1" customWidth="1"/>
    <col min="14081" max="14081" width="7.7109375" style="50" bestFit="1" customWidth="1"/>
    <col min="14082" max="14082" width="8.5703125" style="50" bestFit="1" customWidth="1"/>
    <col min="14083" max="14083" width="8.42578125" style="50" customWidth="1"/>
    <col min="14084" max="14085" width="8.85546875" style="50" customWidth="1"/>
    <col min="14086" max="14086" width="8.42578125" style="50" customWidth="1"/>
    <col min="14087" max="14087" width="3" style="50" customWidth="1"/>
    <col min="14088" max="14088" width="5" style="50" bestFit="1" customWidth="1"/>
    <col min="14089" max="14089" width="7.7109375" style="50" bestFit="1" customWidth="1"/>
    <col min="14090" max="14090" width="5.42578125" style="50" bestFit="1" customWidth="1"/>
    <col min="14091" max="14091" width="5" style="50" bestFit="1" customWidth="1"/>
    <col min="14092" max="14092" width="7.7109375" style="50" bestFit="1" customWidth="1"/>
    <col min="14093" max="14093" width="8.5703125" style="50" bestFit="1" customWidth="1"/>
    <col min="14094" max="14094" width="8.42578125" style="50" customWidth="1"/>
    <col min="14095" max="14096" width="8.85546875" style="50" customWidth="1"/>
    <col min="14097" max="14097" width="8.42578125" style="50" customWidth="1"/>
    <col min="14098" max="14098" width="8.85546875" style="50" customWidth="1"/>
    <col min="14099" max="14099" width="2.85546875" style="50" bestFit="1" customWidth="1"/>
    <col min="14100" max="14100" width="3.42578125" style="50" bestFit="1" customWidth="1"/>
    <col min="14101" max="14101" width="6.140625" style="50" bestFit="1" customWidth="1"/>
    <col min="14102" max="14102" width="6.42578125" style="50" bestFit="1" customWidth="1"/>
    <col min="14103" max="14103" width="4.85546875" style="50" bestFit="1" customWidth="1"/>
    <col min="14104" max="14104" width="4.5703125" style="50" bestFit="1" customWidth="1"/>
    <col min="14105" max="14105" width="4.42578125" style="50" bestFit="1" customWidth="1"/>
    <col min="14106" max="14107" width="8.85546875" style="50" customWidth="1"/>
    <col min="14108" max="14108" width="16.140625" style="50" bestFit="1" customWidth="1"/>
    <col min="14109" max="14109" width="13.7109375" style="50" bestFit="1" customWidth="1"/>
    <col min="14110" max="14110" width="12.85546875" style="50" bestFit="1" customWidth="1"/>
    <col min="14111" max="14305" width="8.85546875" style="50"/>
    <col min="14306" max="14306" width="5" style="50" customWidth="1"/>
    <col min="14307" max="14308" width="3.7109375" style="50" customWidth="1"/>
    <col min="14309" max="14309" width="5" style="50" customWidth="1"/>
    <col min="14310" max="14311" width="3.7109375" style="50" customWidth="1"/>
    <col min="14312" max="14312" width="5.85546875" style="50" customWidth="1"/>
    <col min="14313" max="14315" width="3.7109375" style="50" customWidth="1"/>
    <col min="14316" max="14316" width="6.42578125" style="50" customWidth="1"/>
    <col min="14317" max="14317" width="5.7109375" style="50" customWidth="1"/>
    <col min="14318" max="14318" width="7.140625" style="50" bestFit="1" customWidth="1"/>
    <col min="14319" max="14319" width="6" style="50" customWidth="1"/>
    <col min="14320" max="14320" width="3.7109375" style="50" customWidth="1"/>
    <col min="14321" max="14321" width="4.140625" style="50" customWidth="1"/>
    <col min="14322" max="14322" width="3.85546875" style="50" customWidth="1"/>
    <col min="14323" max="14323" width="4.28515625" style="50" customWidth="1"/>
    <col min="14324" max="14324" width="6.28515625" style="50" customWidth="1"/>
    <col min="14325" max="14325" width="4.85546875" style="50" customWidth="1"/>
    <col min="14326" max="14326" width="6.42578125" style="50" customWidth="1"/>
    <col min="14327" max="14327" width="4.7109375" style="50" customWidth="1"/>
    <col min="14328" max="14329" width="5.7109375" style="50" customWidth="1"/>
    <col min="14330" max="14330" width="3.42578125" style="50" bestFit="1" customWidth="1"/>
    <col min="14331" max="14331" width="5.42578125" style="50" customWidth="1"/>
    <col min="14332" max="14332" width="5.5703125" style="50" customWidth="1"/>
    <col min="14333" max="14333" width="5" style="50" bestFit="1" customWidth="1"/>
    <col min="14334" max="14334" width="7.5703125" style="50" customWidth="1"/>
    <col min="14335" max="14335" width="7" style="50" customWidth="1"/>
    <col min="14336" max="14336" width="5" style="50" bestFit="1" customWidth="1"/>
    <col min="14337" max="14337" width="7.7109375" style="50" bestFit="1" customWidth="1"/>
    <col min="14338" max="14338" width="8.5703125" style="50" bestFit="1" customWidth="1"/>
    <col min="14339" max="14339" width="8.42578125" style="50" customWidth="1"/>
    <col min="14340" max="14341" width="8.85546875" style="50" customWidth="1"/>
    <col min="14342" max="14342" width="8.42578125" style="50" customWidth="1"/>
    <col min="14343" max="14343" width="3" style="50" customWidth="1"/>
    <col min="14344" max="14344" width="5" style="50" bestFit="1" customWidth="1"/>
    <col min="14345" max="14345" width="7.7109375" style="50" bestFit="1" customWidth="1"/>
    <col min="14346" max="14346" width="5.42578125" style="50" bestFit="1" customWidth="1"/>
    <col min="14347" max="14347" width="5" style="50" bestFit="1" customWidth="1"/>
    <col min="14348" max="14348" width="7.7109375" style="50" bestFit="1" customWidth="1"/>
    <col min="14349" max="14349" width="8.5703125" style="50" bestFit="1" customWidth="1"/>
    <col min="14350" max="14350" width="8.42578125" style="50" customWidth="1"/>
    <col min="14351" max="14352" width="8.85546875" style="50" customWidth="1"/>
    <col min="14353" max="14353" width="8.42578125" style="50" customWidth="1"/>
    <col min="14354" max="14354" width="8.85546875" style="50" customWidth="1"/>
    <col min="14355" max="14355" width="2.85546875" style="50" bestFit="1" customWidth="1"/>
    <col min="14356" max="14356" width="3.42578125" style="50" bestFit="1" customWidth="1"/>
    <col min="14357" max="14357" width="6.140625" style="50" bestFit="1" customWidth="1"/>
    <col min="14358" max="14358" width="6.42578125" style="50" bestFit="1" customWidth="1"/>
    <col min="14359" max="14359" width="4.85546875" style="50" bestFit="1" customWidth="1"/>
    <col min="14360" max="14360" width="4.5703125" style="50" bestFit="1" customWidth="1"/>
    <col min="14361" max="14361" width="4.42578125" style="50" bestFit="1" customWidth="1"/>
    <col min="14362" max="14363" width="8.85546875" style="50" customWidth="1"/>
    <col min="14364" max="14364" width="16.140625" style="50" bestFit="1" customWidth="1"/>
    <col min="14365" max="14365" width="13.7109375" style="50" bestFit="1" customWidth="1"/>
    <col min="14366" max="14366" width="12.85546875" style="50" bestFit="1" customWidth="1"/>
    <col min="14367" max="14561" width="8.85546875" style="50"/>
    <col min="14562" max="14562" width="5" style="50" customWidth="1"/>
    <col min="14563" max="14564" width="3.7109375" style="50" customWidth="1"/>
    <col min="14565" max="14565" width="5" style="50" customWidth="1"/>
    <col min="14566" max="14567" width="3.7109375" style="50" customWidth="1"/>
    <col min="14568" max="14568" width="5.85546875" style="50" customWidth="1"/>
    <col min="14569" max="14571" width="3.7109375" style="50" customWidth="1"/>
    <col min="14572" max="14572" width="6.42578125" style="50" customWidth="1"/>
    <col min="14573" max="14573" width="5.7109375" style="50" customWidth="1"/>
    <col min="14574" max="14574" width="7.140625" style="50" bestFit="1" customWidth="1"/>
    <col min="14575" max="14575" width="6" style="50" customWidth="1"/>
    <col min="14576" max="14576" width="3.7109375" style="50" customWidth="1"/>
    <col min="14577" max="14577" width="4.140625" style="50" customWidth="1"/>
    <col min="14578" max="14578" width="3.85546875" style="50" customWidth="1"/>
    <col min="14579" max="14579" width="4.28515625" style="50" customWidth="1"/>
    <col min="14580" max="14580" width="6.28515625" style="50" customWidth="1"/>
    <col min="14581" max="14581" width="4.85546875" style="50" customWidth="1"/>
    <col min="14582" max="14582" width="6.42578125" style="50" customWidth="1"/>
    <col min="14583" max="14583" width="4.7109375" style="50" customWidth="1"/>
    <col min="14584" max="14585" width="5.7109375" style="50" customWidth="1"/>
    <col min="14586" max="14586" width="3.42578125" style="50" bestFit="1" customWidth="1"/>
    <col min="14587" max="14587" width="5.42578125" style="50" customWidth="1"/>
    <col min="14588" max="14588" width="5.5703125" style="50" customWidth="1"/>
    <col min="14589" max="14589" width="5" style="50" bestFit="1" customWidth="1"/>
    <col min="14590" max="14590" width="7.5703125" style="50" customWidth="1"/>
    <col min="14591" max="14591" width="7" style="50" customWidth="1"/>
    <col min="14592" max="14592" width="5" style="50" bestFit="1" customWidth="1"/>
    <col min="14593" max="14593" width="7.7109375" style="50" bestFit="1" customWidth="1"/>
    <col min="14594" max="14594" width="8.5703125" style="50" bestFit="1" customWidth="1"/>
    <col min="14595" max="14595" width="8.42578125" style="50" customWidth="1"/>
    <col min="14596" max="14597" width="8.85546875" style="50" customWidth="1"/>
    <col min="14598" max="14598" width="8.42578125" style="50" customWidth="1"/>
    <col min="14599" max="14599" width="3" style="50" customWidth="1"/>
    <col min="14600" max="14600" width="5" style="50" bestFit="1" customWidth="1"/>
    <col min="14601" max="14601" width="7.7109375" style="50" bestFit="1" customWidth="1"/>
    <col min="14602" max="14602" width="5.42578125" style="50" bestFit="1" customWidth="1"/>
    <col min="14603" max="14603" width="5" style="50" bestFit="1" customWidth="1"/>
    <col min="14604" max="14604" width="7.7109375" style="50" bestFit="1" customWidth="1"/>
    <col min="14605" max="14605" width="8.5703125" style="50" bestFit="1" customWidth="1"/>
    <col min="14606" max="14606" width="8.42578125" style="50" customWidth="1"/>
    <col min="14607" max="14608" width="8.85546875" style="50" customWidth="1"/>
    <col min="14609" max="14609" width="8.42578125" style="50" customWidth="1"/>
    <col min="14610" max="14610" width="8.85546875" style="50" customWidth="1"/>
    <col min="14611" max="14611" width="2.85546875" style="50" bestFit="1" customWidth="1"/>
    <col min="14612" max="14612" width="3.42578125" style="50" bestFit="1" customWidth="1"/>
    <col min="14613" max="14613" width="6.140625" style="50" bestFit="1" customWidth="1"/>
    <col min="14614" max="14614" width="6.42578125" style="50" bestFit="1" customWidth="1"/>
    <col min="14615" max="14615" width="4.85546875" style="50" bestFit="1" customWidth="1"/>
    <col min="14616" max="14616" width="4.5703125" style="50" bestFit="1" customWidth="1"/>
    <col min="14617" max="14617" width="4.42578125" style="50" bestFit="1" customWidth="1"/>
    <col min="14618" max="14619" width="8.85546875" style="50" customWidth="1"/>
    <col min="14620" max="14620" width="16.140625" style="50" bestFit="1" customWidth="1"/>
    <col min="14621" max="14621" width="13.7109375" style="50" bestFit="1" customWidth="1"/>
    <col min="14622" max="14622" width="12.85546875" style="50" bestFit="1" customWidth="1"/>
    <col min="14623" max="14817" width="8.85546875" style="50"/>
    <col min="14818" max="14818" width="5" style="50" customWidth="1"/>
    <col min="14819" max="14820" width="3.7109375" style="50" customWidth="1"/>
    <col min="14821" max="14821" width="5" style="50" customWidth="1"/>
    <col min="14822" max="14823" width="3.7109375" style="50" customWidth="1"/>
    <col min="14824" max="14824" width="5.85546875" style="50" customWidth="1"/>
    <col min="14825" max="14827" width="3.7109375" style="50" customWidth="1"/>
    <col min="14828" max="14828" width="6.42578125" style="50" customWidth="1"/>
    <col min="14829" max="14829" width="5.7109375" style="50" customWidth="1"/>
    <col min="14830" max="14830" width="7.140625" style="50" bestFit="1" customWidth="1"/>
    <col min="14831" max="14831" width="6" style="50" customWidth="1"/>
    <col min="14832" max="14832" width="3.7109375" style="50" customWidth="1"/>
    <col min="14833" max="14833" width="4.140625" style="50" customWidth="1"/>
    <col min="14834" max="14834" width="3.85546875" style="50" customWidth="1"/>
    <col min="14835" max="14835" width="4.28515625" style="50" customWidth="1"/>
    <col min="14836" max="14836" width="6.28515625" style="50" customWidth="1"/>
    <col min="14837" max="14837" width="4.85546875" style="50" customWidth="1"/>
    <col min="14838" max="14838" width="6.42578125" style="50" customWidth="1"/>
    <col min="14839" max="14839" width="4.7109375" style="50" customWidth="1"/>
    <col min="14840" max="14841" width="5.7109375" style="50" customWidth="1"/>
    <col min="14842" max="14842" width="3.42578125" style="50" bestFit="1" customWidth="1"/>
    <col min="14843" max="14843" width="5.42578125" style="50" customWidth="1"/>
    <col min="14844" max="14844" width="5.5703125" style="50" customWidth="1"/>
    <col min="14845" max="14845" width="5" style="50" bestFit="1" customWidth="1"/>
    <col min="14846" max="14846" width="7.5703125" style="50" customWidth="1"/>
    <col min="14847" max="14847" width="7" style="50" customWidth="1"/>
    <col min="14848" max="14848" width="5" style="50" bestFit="1" customWidth="1"/>
    <col min="14849" max="14849" width="7.7109375" style="50" bestFit="1" customWidth="1"/>
    <col min="14850" max="14850" width="8.5703125" style="50" bestFit="1" customWidth="1"/>
    <col min="14851" max="14851" width="8.42578125" style="50" customWidth="1"/>
    <col min="14852" max="14853" width="8.85546875" style="50" customWidth="1"/>
    <col min="14854" max="14854" width="8.42578125" style="50" customWidth="1"/>
    <col min="14855" max="14855" width="3" style="50" customWidth="1"/>
    <col min="14856" max="14856" width="5" style="50" bestFit="1" customWidth="1"/>
    <col min="14857" max="14857" width="7.7109375" style="50" bestFit="1" customWidth="1"/>
    <col min="14858" max="14858" width="5.42578125" style="50" bestFit="1" customWidth="1"/>
    <col min="14859" max="14859" width="5" style="50" bestFit="1" customWidth="1"/>
    <col min="14860" max="14860" width="7.7109375" style="50" bestFit="1" customWidth="1"/>
    <col min="14861" max="14861" width="8.5703125" style="50" bestFit="1" customWidth="1"/>
    <col min="14862" max="14862" width="8.42578125" style="50" customWidth="1"/>
    <col min="14863" max="14864" width="8.85546875" style="50" customWidth="1"/>
    <col min="14865" max="14865" width="8.42578125" style="50" customWidth="1"/>
    <col min="14866" max="14866" width="8.85546875" style="50" customWidth="1"/>
    <col min="14867" max="14867" width="2.85546875" style="50" bestFit="1" customWidth="1"/>
    <col min="14868" max="14868" width="3.42578125" style="50" bestFit="1" customWidth="1"/>
    <col min="14869" max="14869" width="6.140625" style="50" bestFit="1" customWidth="1"/>
    <col min="14870" max="14870" width="6.42578125" style="50" bestFit="1" customWidth="1"/>
    <col min="14871" max="14871" width="4.85546875" style="50" bestFit="1" customWidth="1"/>
    <col min="14872" max="14872" width="4.5703125" style="50" bestFit="1" customWidth="1"/>
    <col min="14873" max="14873" width="4.42578125" style="50" bestFit="1" customWidth="1"/>
    <col min="14874" max="14875" width="8.85546875" style="50" customWidth="1"/>
    <col min="14876" max="14876" width="16.140625" style="50" bestFit="1" customWidth="1"/>
    <col min="14877" max="14877" width="13.7109375" style="50" bestFit="1" customWidth="1"/>
    <col min="14878" max="14878" width="12.85546875" style="50" bestFit="1" customWidth="1"/>
    <col min="14879" max="15073" width="8.85546875" style="50"/>
    <col min="15074" max="15074" width="5" style="50" customWidth="1"/>
    <col min="15075" max="15076" width="3.7109375" style="50" customWidth="1"/>
    <col min="15077" max="15077" width="5" style="50" customWidth="1"/>
    <col min="15078" max="15079" width="3.7109375" style="50" customWidth="1"/>
    <col min="15080" max="15080" width="5.85546875" style="50" customWidth="1"/>
    <col min="15081" max="15083" width="3.7109375" style="50" customWidth="1"/>
    <col min="15084" max="15084" width="6.42578125" style="50" customWidth="1"/>
    <col min="15085" max="15085" width="5.7109375" style="50" customWidth="1"/>
    <col min="15086" max="15086" width="7.140625" style="50" bestFit="1" customWidth="1"/>
    <col min="15087" max="15087" width="6" style="50" customWidth="1"/>
    <col min="15088" max="15088" width="3.7109375" style="50" customWidth="1"/>
    <col min="15089" max="15089" width="4.140625" style="50" customWidth="1"/>
    <col min="15090" max="15090" width="3.85546875" style="50" customWidth="1"/>
    <col min="15091" max="15091" width="4.28515625" style="50" customWidth="1"/>
    <col min="15092" max="15092" width="6.28515625" style="50" customWidth="1"/>
    <col min="15093" max="15093" width="4.85546875" style="50" customWidth="1"/>
    <col min="15094" max="15094" width="6.42578125" style="50" customWidth="1"/>
    <col min="15095" max="15095" width="4.7109375" style="50" customWidth="1"/>
    <col min="15096" max="15097" width="5.7109375" style="50" customWidth="1"/>
    <col min="15098" max="15098" width="3.42578125" style="50" bestFit="1" customWidth="1"/>
    <col min="15099" max="15099" width="5.42578125" style="50" customWidth="1"/>
    <col min="15100" max="15100" width="5.5703125" style="50" customWidth="1"/>
    <col min="15101" max="15101" width="5" style="50" bestFit="1" customWidth="1"/>
    <col min="15102" max="15102" width="7.5703125" style="50" customWidth="1"/>
    <col min="15103" max="15103" width="7" style="50" customWidth="1"/>
    <col min="15104" max="15104" width="5" style="50" bestFit="1" customWidth="1"/>
    <col min="15105" max="15105" width="7.7109375" style="50" bestFit="1" customWidth="1"/>
    <col min="15106" max="15106" width="8.5703125" style="50" bestFit="1" customWidth="1"/>
    <col min="15107" max="15107" width="8.42578125" style="50" customWidth="1"/>
    <col min="15108" max="15109" width="8.85546875" style="50" customWidth="1"/>
    <col min="15110" max="15110" width="8.42578125" style="50" customWidth="1"/>
    <col min="15111" max="15111" width="3" style="50" customWidth="1"/>
    <col min="15112" max="15112" width="5" style="50" bestFit="1" customWidth="1"/>
    <col min="15113" max="15113" width="7.7109375" style="50" bestFit="1" customWidth="1"/>
    <col min="15114" max="15114" width="5.42578125" style="50" bestFit="1" customWidth="1"/>
    <col min="15115" max="15115" width="5" style="50" bestFit="1" customWidth="1"/>
    <col min="15116" max="15116" width="7.7109375" style="50" bestFit="1" customWidth="1"/>
    <col min="15117" max="15117" width="8.5703125" style="50" bestFit="1" customWidth="1"/>
    <col min="15118" max="15118" width="8.42578125" style="50" customWidth="1"/>
    <col min="15119" max="15120" width="8.85546875" style="50" customWidth="1"/>
    <col min="15121" max="15121" width="8.42578125" style="50" customWidth="1"/>
    <col min="15122" max="15122" width="8.85546875" style="50" customWidth="1"/>
    <col min="15123" max="15123" width="2.85546875" style="50" bestFit="1" customWidth="1"/>
    <col min="15124" max="15124" width="3.42578125" style="50" bestFit="1" customWidth="1"/>
    <col min="15125" max="15125" width="6.140625" style="50" bestFit="1" customWidth="1"/>
    <col min="15126" max="15126" width="6.42578125" style="50" bestFit="1" customWidth="1"/>
    <col min="15127" max="15127" width="4.85546875" style="50" bestFit="1" customWidth="1"/>
    <col min="15128" max="15128" width="4.5703125" style="50" bestFit="1" customWidth="1"/>
    <col min="15129" max="15129" width="4.42578125" style="50" bestFit="1" customWidth="1"/>
    <col min="15130" max="15131" width="8.85546875" style="50" customWidth="1"/>
    <col min="15132" max="15132" width="16.140625" style="50" bestFit="1" customWidth="1"/>
    <col min="15133" max="15133" width="13.7109375" style="50" bestFit="1" customWidth="1"/>
    <col min="15134" max="15134" width="12.85546875" style="50" bestFit="1" customWidth="1"/>
    <col min="15135" max="15329" width="8.85546875" style="50"/>
    <col min="15330" max="15330" width="5" style="50" customWidth="1"/>
    <col min="15331" max="15332" width="3.7109375" style="50" customWidth="1"/>
    <col min="15333" max="15333" width="5" style="50" customWidth="1"/>
    <col min="15334" max="15335" width="3.7109375" style="50" customWidth="1"/>
    <col min="15336" max="15336" width="5.85546875" style="50" customWidth="1"/>
    <col min="15337" max="15339" width="3.7109375" style="50" customWidth="1"/>
    <col min="15340" max="15340" width="6.42578125" style="50" customWidth="1"/>
    <col min="15341" max="15341" width="5.7109375" style="50" customWidth="1"/>
    <col min="15342" max="15342" width="7.140625" style="50" bestFit="1" customWidth="1"/>
    <col min="15343" max="15343" width="6" style="50" customWidth="1"/>
    <col min="15344" max="15344" width="3.7109375" style="50" customWidth="1"/>
    <col min="15345" max="15345" width="4.140625" style="50" customWidth="1"/>
    <col min="15346" max="15346" width="3.85546875" style="50" customWidth="1"/>
    <col min="15347" max="15347" width="4.28515625" style="50" customWidth="1"/>
    <col min="15348" max="15348" width="6.28515625" style="50" customWidth="1"/>
    <col min="15349" max="15349" width="4.85546875" style="50" customWidth="1"/>
    <col min="15350" max="15350" width="6.42578125" style="50" customWidth="1"/>
    <col min="15351" max="15351" width="4.7109375" style="50" customWidth="1"/>
    <col min="15352" max="15353" width="5.7109375" style="50" customWidth="1"/>
    <col min="15354" max="15354" width="3.42578125" style="50" bestFit="1" customWidth="1"/>
    <col min="15355" max="15355" width="5.42578125" style="50" customWidth="1"/>
    <col min="15356" max="15356" width="5.5703125" style="50" customWidth="1"/>
    <col min="15357" max="15357" width="5" style="50" bestFit="1" customWidth="1"/>
    <col min="15358" max="15358" width="7.5703125" style="50" customWidth="1"/>
    <col min="15359" max="15359" width="7" style="50" customWidth="1"/>
    <col min="15360" max="15360" width="5" style="50" bestFit="1" customWidth="1"/>
    <col min="15361" max="15361" width="7.7109375" style="50" bestFit="1" customWidth="1"/>
    <col min="15362" max="15362" width="8.5703125" style="50" bestFit="1" customWidth="1"/>
    <col min="15363" max="15363" width="8.42578125" style="50" customWidth="1"/>
    <col min="15364" max="15365" width="8.85546875" style="50" customWidth="1"/>
    <col min="15366" max="15366" width="8.42578125" style="50" customWidth="1"/>
    <col min="15367" max="15367" width="3" style="50" customWidth="1"/>
    <col min="15368" max="15368" width="5" style="50" bestFit="1" customWidth="1"/>
    <col min="15369" max="15369" width="7.7109375" style="50" bestFit="1" customWidth="1"/>
    <col min="15370" max="15370" width="5.42578125" style="50" bestFit="1" customWidth="1"/>
    <col min="15371" max="15371" width="5" style="50" bestFit="1" customWidth="1"/>
    <col min="15372" max="15372" width="7.7109375" style="50" bestFit="1" customWidth="1"/>
    <col min="15373" max="15373" width="8.5703125" style="50" bestFit="1" customWidth="1"/>
    <col min="15374" max="15374" width="8.42578125" style="50" customWidth="1"/>
    <col min="15375" max="15376" width="8.85546875" style="50" customWidth="1"/>
    <col min="15377" max="15377" width="8.42578125" style="50" customWidth="1"/>
    <col min="15378" max="15378" width="8.85546875" style="50" customWidth="1"/>
    <col min="15379" max="15379" width="2.85546875" style="50" bestFit="1" customWidth="1"/>
    <col min="15380" max="15380" width="3.42578125" style="50" bestFit="1" customWidth="1"/>
    <col min="15381" max="15381" width="6.140625" style="50" bestFit="1" customWidth="1"/>
    <col min="15382" max="15382" width="6.42578125" style="50" bestFit="1" customWidth="1"/>
    <col min="15383" max="15383" width="4.85546875" style="50" bestFit="1" customWidth="1"/>
    <col min="15384" max="15384" width="4.5703125" style="50" bestFit="1" customWidth="1"/>
    <col min="15385" max="15385" width="4.42578125" style="50" bestFit="1" customWidth="1"/>
    <col min="15386" max="15387" width="8.85546875" style="50" customWidth="1"/>
    <col min="15388" max="15388" width="16.140625" style="50" bestFit="1" customWidth="1"/>
    <col min="15389" max="15389" width="13.7109375" style="50" bestFit="1" customWidth="1"/>
    <col min="15390" max="15390" width="12.85546875" style="50" bestFit="1" customWidth="1"/>
    <col min="15391" max="15585" width="8.85546875" style="50"/>
    <col min="15586" max="15586" width="5" style="50" customWidth="1"/>
    <col min="15587" max="15588" width="3.7109375" style="50" customWidth="1"/>
    <col min="15589" max="15589" width="5" style="50" customWidth="1"/>
    <col min="15590" max="15591" width="3.7109375" style="50" customWidth="1"/>
    <col min="15592" max="15592" width="5.85546875" style="50" customWidth="1"/>
    <col min="15593" max="15595" width="3.7109375" style="50" customWidth="1"/>
    <col min="15596" max="15596" width="6.42578125" style="50" customWidth="1"/>
    <col min="15597" max="15597" width="5.7109375" style="50" customWidth="1"/>
    <col min="15598" max="15598" width="7.140625" style="50" bestFit="1" customWidth="1"/>
    <col min="15599" max="15599" width="6" style="50" customWidth="1"/>
    <col min="15600" max="15600" width="3.7109375" style="50" customWidth="1"/>
    <col min="15601" max="15601" width="4.140625" style="50" customWidth="1"/>
    <col min="15602" max="15602" width="3.85546875" style="50" customWidth="1"/>
    <col min="15603" max="15603" width="4.28515625" style="50" customWidth="1"/>
    <col min="15604" max="15604" width="6.28515625" style="50" customWidth="1"/>
    <col min="15605" max="15605" width="4.85546875" style="50" customWidth="1"/>
    <col min="15606" max="15606" width="6.42578125" style="50" customWidth="1"/>
    <col min="15607" max="15607" width="4.7109375" style="50" customWidth="1"/>
    <col min="15608" max="15609" width="5.7109375" style="50" customWidth="1"/>
    <col min="15610" max="15610" width="3.42578125" style="50" bestFit="1" customWidth="1"/>
    <col min="15611" max="15611" width="5.42578125" style="50" customWidth="1"/>
    <col min="15612" max="15612" width="5.5703125" style="50" customWidth="1"/>
    <col min="15613" max="15613" width="5" style="50" bestFit="1" customWidth="1"/>
    <col min="15614" max="15614" width="7.5703125" style="50" customWidth="1"/>
    <col min="15615" max="15615" width="7" style="50" customWidth="1"/>
    <col min="15616" max="15616" width="5" style="50" bestFit="1" customWidth="1"/>
    <col min="15617" max="15617" width="7.7109375" style="50" bestFit="1" customWidth="1"/>
    <col min="15618" max="15618" width="8.5703125" style="50" bestFit="1" customWidth="1"/>
    <col min="15619" max="15619" width="8.42578125" style="50" customWidth="1"/>
    <col min="15620" max="15621" width="8.85546875" style="50" customWidth="1"/>
    <col min="15622" max="15622" width="8.42578125" style="50" customWidth="1"/>
    <col min="15623" max="15623" width="3" style="50" customWidth="1"/>
    <col min="15624" max="15624" width="5" style="50" bestFit="1" customWidth="1"/>
    <col min="15625" max="15625" width="7.7109375" style="50" bestFit="1" customWidth="1"/>
    <col min="15626" max="15626" width="5.42578125" style="50" bestFit="1" customWidth="1"/>
    <col min="15627" max="15627" width="5" style="50" bestFit="1" customWidth="1"/>
    <col min="15628" max="15628" width="7.7109375" style="50" bestFit="1" customWidth="1"/>
    <col min="15629" max="15629" width="8.5703125" style="50" bestFit="1" customWidth="1"/>
    <col min="15630" max="15630" width="8.42578125" style="50" customWidth="1"/>
    <col min="15631" max="15632" width="8.85546875" style="50" customWidth="1"/>
    <col min="15633" max="15633" width="8.42578125" style="50" customWidth="1"/>
    <col min="15634" max="15634" width="8.85546875" style="50" customWidth="1"/>
    <col min="15635" max="15635" width="2.85546875" style="50" bestFit="1" customWidth="1"/>
    <col min="15636" max="15636" width="3.42578125" style="50" bestFit="1" customWidth="1"/>
    <col min="15637" max="15637" width="6.140625" style="50" bestFit="1" customWidth="1"/>
    <col min="15638" max="15638" width="6.42578125" style="50" bestFit="1" customWidth="1"/>
    <col min="15639" max="15639" width="4.85546875" style="50" bestFit="1" customWidth="1"/>
    <col min="15640" max="15640" width="4.5703125" style="50" bestFit="1" customWidth="1"/>
    <col min="15641" max="15641" width="4.42578125" style="50" bestFit="1" customWidth="1"/>
    <col min="15642" max="15643" width="8.85546875" style="50" customWidth="1"/>
    <col min="15644" max="15644" width="16.140625" style="50" bestFit="1" customWidth="1"/>
    <col min="15645" max="15645" width="13.7109375" style="50" bestFit="1" customWidth="1"/>
    <col min="15646" max="15646" width="12.85546875" style="50" bestFit="1" customWidth="1"/>
    <col min="15647" max="15841" width="8.85546875" style="50"/>
    <col min="15842" max="15842" width="5" style="50" customWidth="1"/>
    <col min="15843" max="15844" width="3.7109375" style="50" customWidth="1"/>
    <col min="15845" max="15845" width="5" style="50" customWidth="1"/>
    <col min="15846" max="15847" width="3.7109375" style="50" customWidth="1"/>
    <col min="15848" max="15848" width="5.85546875" style="50" customWidth="1"/>
    <col min="15849" max="15851" width="3.7109375" style="50" customWidth="1"/>
    <col min="15852" max="15852" width="6.42578125" style="50" customWidth="1"/>
    <col min="15853" max="15853" width="5.7109375" style="50" customWidth="1"/>
    <col min="15854" max="15854" width="7.140625" style="50" bestFit="1" customWidth="1"/>
    <col min="15855" max="15855" width="6" style="50" customWidth="1"/>
    <col min="15856" max="15856" width="3.7109375" style="50" customWidth="1"/>
    <col min="15857" max="15857" width="4.140625" style="50" customWidth="1"/>
    <col min="15858" max="15858" width="3.85546875" style="50" customWidth="1"/>
    <col min="15859" max="15859" width="4.28515625" style="50" customWidth="1"/>
    <col min="15860" max="15860" width="6.28515625" style="50" customWidth="1"/>
    <col min="15861" max="15861" width="4.85546875" style="50" customWidth="1"/>
    <col min="15862" max="15862" width="6.42578125" style="50" customWidth="1"/>
    <col min="15863" max="15863" width="4.7109375" style="50" customWidth="1"/>
    <col min="15864" max="15865" width="5.7109375" style="50" customWidth="1"/>
    <col min="15866" max="15866" width="3.42578125" style="50" bestFit="1" customWidth="1"/>
    <col min="15867" max="15867" width="5.42578125" style="50" customWidth="1"/>
    <col min="15868" max="15868" width="5.5703125" style="50" customWidth="1"/>
    <col min="15869" max="15869" width="5" style="50" bestFit="1" customWidth="1"/>
    <col min="15870" max="15870" width="7.5703125" style="50" customWidth="1"/>
    <col min="15871" max="15871" width="7" style="50" customWidth="1"/>
    <col min="15872" max="15872" width="5" style="50" bestFit="1" customWidth="1"/>
    <col min="15873" max="15873" width="7.7109375" style="50" bestFit="1" customWidth="1"/>
    <col min="15874" max="15874" width="8.5703125" style="50" bestFit="1" customWidth="1"/>
    <col min="15875" max="15875" width="8.42578125" style="50" customWidth="1"/>
    <col min="15876" max="15877" width="8.85546875" style="50" customWidth="1"/>
    <col min="15878" max="15878" width="8.42578125" style="50" customWidth="1"/>
    <col min="15879" max="15879" width="3" style="50" customWidth="1"/>
    <col min="15880" max="15880" width="5" style="50" bestFit="1" customWidth="1"/>
    <col min="15881" max="15881" width="7.7109375" style="50" bestFit="1" customWidth="1"/>
    <col min="15882" max="15882" width="5.42578125" style="50" bestFit="1" customWidth="1"/>
    <col min="15883" max="15883" width="5" style="50" bestFit="1" customWidth="1"/>
    <col min="15884" max="15884" width="7.7109375" style="50" bestFit="1" customWidth="1"/>
    <col min="15885" max="15885" width="8.5703125" style="50" bestFit="1" customWidth="1"/>
    <col min="15886" max="15886" width="8.42578125" style="50" customWidth="1"/>
    <col min="15887" max="15888" width="8.85546875" style="50" customWidth="1"/>
    <col min="15889" max="15889" width="8.42578125" style="50" customWidth="1"/>
    <col min="15890" max="15890" width="8.85546875" style="50" customWidth="1"/>
    <col min="15891" max="15891" width="2.85546875" style="50" bestFit="1" customWidth="1"/>
    <col min="15892" max="15892" width="3.42578125" style="50" bestFit="1" customWidth="1"/>
    <col min="15893" max="15893" width="6.140625" style="50" bestFit="1" customWidth="1"/>
    <col min="15894" max="15894" width="6.42578125" style="50" bestFit="1" customWidth="1"/>
    <col min="15895" max="15895" width="4.85546875" style="50" bestFit="1" customWidth="1"/>
    <col min="15896" max="15896" width="4.5703125" style="50" bestFit="1" customWidth="1"/>
    <col min="15897" max="15897" width="4.42578125" style="50" bestFit="1" customWidth="1"/>
    <col min="15898" max="15899" width="8.85546875" style="50" customWidth="1"/>
    <col min="15900" max="15900" width="16.140625" style="50" bestFit="1" customWidth="1"/>
    <col min="15901" max="15901" width="13.7109375" style="50" bestFit="1" customWidth="1"/>
    <col min="15902" max="15902" width="12.85546875" style="50" bestFit="1" customWidth="1"/>
    <col min="15903" max="16097" width="8.85546875" style="50"/>
    <col min="16098" max="16098" width="5" style="50" customWidth="1"/>
    <col min="16099" max="16100" width="3.7109375" style="50" customWidth="1"/>
    <col min="16101" max="16101" width="5" style="50" customWidth="1"/>
    <col min="16102" max="16103" width="3.7109375" style="50" customWidth="1"/>
    <col min="16104" max="16104" width="5.85546875" style="50" customWidth="1"/>
    <col min="16105" max="16107" width="3.7109375" style="50" customWidth="1"/>
    <col min="16108" max="16108" width="6.42578125" style="50" customWidth="1"/>
    <col min="16109" max="16109" width="5.7109375" style="50" customWidth="1"/>
    <col min="16110" max="16110" width="7.140625" style="50" bestFit="1" customWidth="1"/>
    <col min="16111" max="16111" width="6" style="50" customWidth="1"/>
    <col min="16112" max="16112" width="3.7109375" style="50" customWidth="1"/>
    <col min="16113" max="16113" width="4.140625" style="50" customWidth="1"/>
    <col min="16114" max="16114" width="3.85546875" style="50" customWidth="1"/>
    <col min="16115" max="16115" width="4.28515625" style="50" customWidth="1"/>
    <col min="16116" max="16116" width="6.28515625" style="50" customWidth="1"/>
    <col min="16117" max="16117" width="4.85546875" style="50" customWidth="1"/>
    <col min="16118" max="16118" width="6.42578125" style="50" customWidth="1"/>
    <col min="16119" max="16119" width="4.7109375" style="50" customWidth="1"/>
    <col min="16120" max="16121" width="5.7109375" style="50" customWidth="1"/>
    <col min="16122" max="16122" width="3.42578125" style="50" bestFit="1" customWidth="1"/>
    <col min="16123" max="16123" width="5.42578125" style="50" customWidth="1"/>
    <col min="16124" max="16124" width="5.5703125" style="50" customWidth="1"/>
    <col min="16125" max="16125" width="5" style="50" bestFit="1" customWidth="1"/>
    <col min="16126" max="16126" width="7.5703125" style="50" customWidth="1"/>
    <col min="16127" max="16127" width="7" style="50" customWidth="1"/>
    <col min="16128" max="16128" width="5" style="50" bestFit="1" customWidth="1"/>
    <col min="16129" max="16129" width="7.7109375" style="50" bestFit="1" customWidth="1"/>
    <col min="16130" max="16130" width="8.5703125" style="50" bestFit="1" customWidth="1"/>
    <col min="16131" max="16131" width="8.42578125" style="50" customWidth="1"/>
    <col min="16132" max="16133" width="8.85546875" style="50" customWidth="1"/>
    <col min="16134" max="16134" width="8.42578125" style="50" customWidth="1"/>
    <col min="16135" max="16135" width="3" style="50" customWidth="1"/>
    <col min="16136" max="16136" width="5" style="50" bestFit="1" customWidth="1"/>
    <col min="16137" max="16137" width="7.7109375" style="50" bestFit="1" customWidth="1"/>
    <col min="16138" max="16138" width="5.42578125" style="50" bestFit="1" customWidth="1"/>
    <col min="16139" max="16139" width="5" style="50" bestFit="1" customWidth="1"/>
    <col min="16140" max="16140" width="7.7109375" style="50" bestFit="1" customWidth="1"/>
    <col min="16141" max="16141" width="8.5703125" style="50" bestFit="1" customWidth="1"/>
    <col min="16142" max="16142" width="8.42578125" style="50" customWidth="1"/>
    <col min="16143" max="16144" width="8.85546875" style="50" customWidth="1"/>
    <col min="16145" max="16145" width="8.42578125" style="50" customWidth="1"/>
    <col min="16146" max="16146" width="8.85546875" style="50" customWidth="1"/>
    <col min="16147" max="16147" width="2.85546875" style="50" bestFit="1" customWidth="1"/>
    <col min="16148" max="16148" width="3.42578125" style="50" bestFit="1" customWidth="1"/>
    <col min="16149" max="16149" width="6.140625" style="50" bestFit="1" customWidth="1"/>
    <col min="16150" max="16150" width="6.42578125" style="50" bestFit="1" customWidth="1"/>
    <col min="16151" max="16151" width="4.85546875" style="50" bestFit="1" customWidth="1"/>
    <col min="16152" max="16152" width="4.5703125" style="50" bestFit="1" customWidth="1"/>
    <col min="16153" max="16153" width="4.42578125" style="50" bestFit="1" customWidth="1"/>
    <col min="16154" max="16155" width="8.85546875" style="50" customWidth="1"/>
    <col min="16156" max="16156" width="16.140625" style="50" bestFit="1" customWidth="1"/>
    <col min="16157" max="16157" width="13.7109375" style="50" bestFit="1" customWidth="1"/>
    <col min="16158" max="16158" width="12.85546875" style="50" bestFit="1" customWidth="1"/>
    <col min="16159" max="16384" width="8.85546875" style="50"/>
  </cols>
  <sheetData>
    <row r="1" spans="2:30" ht="12.75" thickBot="1">
      <c r="B1" s="107"/>
      <c r="C1" s="107"/>
      <c r="D1" s="107"/>
      <c r="E1" s="691"/>
      <c r="F1" s="691"/>
      <c r="G1" s="691"/>
      <c r="H1" s="691"/>
      <c r="J1" s="47" t="s">
        <v>532</v>
      </c>
      <c r="K1" s="48"/>
      <c r="L1" s="48"/>
      <c r="M1" s="49"/>
      <c r="N1" s="519"/>
      <c r="O1" s="519"/>
      <c r="P1" s="519"/>
      <c r="Q1" s="519"/>
      <c r="R1" s="519"/>
      <c r="S1" s="520"/>
      <c r="T1" s="119"/>
      <c r="U1" s="525"/>
      <c r="V1" s="519"/>
      <c r="W1" s="519"/>
      <c r="X1" s="519"/>
      <c r="Y1" s="519"/>
      <c r="Z1" s="519"/>
      <c r="AA1" s="519"/>
      <c r="AB1" s="519"/>
      <c r="AC1" s="519"/>
      <c r="AD1" s="520"/>
    </row>
    <row r="2" spans="2:30" ht="39" thickTop="1">
      <c r="B2" s="329" t="s">
        <v>477</v>
      </c>
      <c r="C2" s="330" t="s">
        <v>533</v>
      </c>
      <c r="D2" s="330" t="s">
        <v>534</v>
      </c>
      <c r="E2" s="330" t="s">
        <v>535</v>
      </c>
      <c r="F2" s="330" t="s">
        <v>536</v>
      </c>
      <c r="G2" s="330" t="s">
        <v>537</v>
      </c>
      <c r="H2" s="330" t="s">
        <v>538</v>
      </c>
      <c r="J2" s="51" t="s">
        <v>536</v>
      </c>
      <c r="K2" s="52" t="s">
        <v>539</v>
      </c>
      <c r="L2" s="52" t="s">
        <v>540</v>
      </c>
      <c r="M2" s="119"/>
      <c r="N2" s="119"/>
      <c r="O2" s="119"/>
      <c r="P2" s="119"/>
      <c r="Q2" s="119"/>
      <c r="R2" s="119"/>
      <c r="S2" s="521"/>
      <c r="T2" s="119"/>
      <c r="U2" s="412" t="s">
        <v>538</v>
      </c>
      <c r="V2" s="53" t="s">
        <v>541</v>
      </c>
      <c r="W2" s="53" t="s">
        <v>542</v>
      </c>
      <c r="X2" s="119"/>
      <c r="Y2" s="119"/>
      <c r="Z2" s="119"/>
      <c r="AA2" s="119"/>
      <c r="AB2" s="119"/>
      <c r="AC2" s="119"/>
      <c r="AD2" s="521"/>
    </row>
    <row r="3" spans="2:30">
      <c r="B3" s="54">
        <v>1</v>
      </c>
      <c r="C3" s="54">
        <f>'Plot (1)'!D10</f>
        <v>0</v>
      </c>
      <c r="D3" s="54">
        <f>'Plot (1)'!E10</f>
        <v>0</v>
      </c>
      <c r="E3" s="54">
        <f>'Plot (1)'!H10</f>
        <v>0</v>
      </c>
      <c r="F3" s="55">
        <f>IF(E3&gt;$D$17,$D$17,E3)</f>
        <v>0</v>
      </c>
      <c r="G3" s="54">
        <f>'Plot (1)'!I10</f>
        <v>0</v>
      </c>
      <c r="H3" s="55">
        <f>IF(G3&gt;$D$17,$D$17,G3)</f>
        <v>0</v>
      </c>
      <c r="J3" s="89">
        <f>F13</f>
        <v>0</v>
      </c>
      <c r="K3" s="88">
        <f>AVERAGE(F3:F12)</f>
        <v>0</v>
      </c>
      <c r="L3" s="88">
        <f>STDEV(F3:F12)</f>
        <v>0</v>
      </c>
      <c r="M3" s="119"/>
      <c r="N3" s="119"/>
      <c r="O3" s="119"/>
      <c r="P3" s="119"/>
      <c r="Q3" s="119"/>
      <c r="R3" s="119"/>
      <c r="S3" s="521"/>
      <c r="T3" s="119"/>
      <c r="U3" s="89">
        <f>H13</f>
        <v>0</v>
      </c>
      <c r="V3" s="88">
        <f>AVERAGE(H3:H12)</f>
        <v>0</v>
      </c>
      <c r="W3" s="88">
        <f>STDEV(H3:H12)</f>
        <v>0</v>
      </c>
      <c r="X3" s="119"/>
      <c r="Y3" s="119"/>
      <c r="Z3" s="119"/>
      <c r="AA3" s="119"/>
      <c r="AB3" s="119"/>
      <c r="AC3" s="119"/>
      <c r="AD3" s="521"/>
    </row>
    <row r="4" spans="2:30">
      <c r="B4" s="54">
        <v>2</v>
      </c>
      <c r="C4" s="54">
        <f>'Plot (2)'!D10</f>
        <v>0</v>
      </c>
      <c r="D4" s="54">
        <f>'Plot (2)'!E10</f>
        <v>0</v>
      </c>
      <c r="E4" s="54">
        <f>'Plot (2)'!H10</f>
        <v>0</v>
      </c>
      <c r="F4" s="55">
        <f t="shared" ref="F4:F12" si="0">IF(E4&gt;$D$17,$D$17,E4)</f>
        <v>0</v>
      </c>
      <c r="G4" s="54">
        <f>'Plot (2)'!I10</f>
        <v>0</v>
      </c>
      <c r="H4" s="55">
        <f t="shared" ref="H4:H12" si="1">IF(G4&gt;$D$17,$D$17,G4)</f>
        <v>0</v>
      </c>
      <c r="J4" s="523"/>
      <c r="K4" s="522"/>
      <c r="L4" s="522"/>
      <c r="M4" s="522"/>
      <c r="N4" s="522"/>
      <c r="O4" s="522"/>
      <c r="P4" s="119"/>
      <c r="Q4" s="119"/>
      <c r="R4" s="119"/>
      <c r="S4" s="521"/>
      <c r="T4" s="119"/>
      <c r="U4" s="524"/>
      <c r="V4" s="119"/>
      <c r="W4" s="119"/>
      <c r="X4" s="119"/>
      <c r="Y4" s="119"/>
      <c r="Z4" s="119"/>
      <c r="AA4" s="119"/>
      <c r="AB4" s="119"/>
      <c r="AC4" s="119"/>
      <c r="AD4" s="521"/>
    </row>
    <row r="5" spans="2:30">
      <c r="B5" s="54">
        <v>3</v>
      </c>
      <c r="C5" s="54">
        <f>'Plot (3)'!D10</f>
        <v>0</v>
      </c>
      <c r="D5" s="54">
        <f>'Plot (3)'!E10</f>
        <v>0</v>
      </c>
      <c r="E5" s="54">
        <f>'Plot (3)'!H10</f>
        <v>0</v>
      </c>
      <c r="F5" s="55">
        <f t="shared" si="0"/>
        <v>0</v>
      </c>
      <c r="G5" s="54">
        <f>'Plot (3)'!I10</f>
        <v>0</v>
      </c>
      <c r="H5" s="55">
        <f t="shared" si="1"/>
        <v>0</v>
      </c>
      <c r="J5" s="56"/>
      <c r="K5" s="57"/>
      <c r="L5" s="58" t="s">
        <v>543</v>
      </c>
      <c r="M5" s="57"/>
      <c r="N5" s="57"/>
      <c r="O5" s="57"/>
      <c r="P5" s="59"/>
      <c r="Q5" s="59"/>
      <c r="R5" s="59"/>
      <c r="S5" s="411"/>
      <c r="T5" s="119"/>
      <c r="U5" s="413"/>
      <c r="V5" s="60"/>
      <c r="W5" s="61" t="s">
        <v>544</v>
      </c>
      <c r="X5" s="60"/>
      <c r="Y5" s="60"/>
      <c r="Z5" s="60"/>
      <c r="AA5" s="62"/>
      <c r="AB5" s="62"/>
      <c r="AC5" s="62"/>
      <c r="AD5" s="63"/>
    </row>
    <row r="6" spans="2:30">
      <c r="B6" s="54">
        <v>4</v>
      </c>
      <c r="C6" s="54">
        <f>'Plot (4)'!D10</f>
        <v>0</v>
      </c>
      <c r="D6" s="54">
        <f>'Plot (4)'!E10</f>
        <v>0</v>
      </c>
      <c r="E6" s="54">
        <f>'Plot (4)'!H10</f>
        <v>0</v>
      </c>
      <c r="F6" s="55">
        <f t="shared" si="0"/>
        <v>0</v>
      </c>
      <c r="G6" s="54">
        <f>'Plot (4)'!I10</f>
        <v>0</v>
      </c>
      <c r="H6" s="55">
        <f t="shared" si="1"/>
        <v>0</v>
      </c>
      <c r="J6" s="64" t="s">
        <v>545</v>
      </c>
      <c r="K6" s="65"/>
      <c r="L6" s="65"/>
      <c r="M6" s="65"/>
      <c r="N6" s="65">
        <v>200</v>
      </c>
      <c r="O6" s="65"/>
      <c r="P6" s="65"/>
      <c r="Q6" s="65"/>
      <c r="R6" s="65"/>
      <c r="S6" s="66"/>
      <c r="T6" s="119"/>
      <c r="U6" s="64" t="s">
        <v>545</v>
      </c>
      <c r="V6" s="65"/>
      <c r="W6" s="65"/>
      <c r="X6" s="65"/>
      <c r="Y6" s="65">
        <v>200</v>
      </c>
      <c r="Z6" s="65"/>
      <c r="AA6" s="65"/>
      <c r="AB6" s="65"/>
      <c r="AC6" s="65"/>
      <c r="AD6" s="66"/>
    </row>
    <row r="7" spans="2:30">
      <c r="B7" s="54">
        <v>5</v>
      </c>
      <c r="C7" s="54">
        <f>'Plot (5)'!D10</f>
        <v>0</v>
      </c>
      <c r="D7" s="54">
        <f>'Plot (5)'!E10</f>
        <v>0</v>
      </c>
      <c r="E7" s="54">
        <f>'Plot (5)'!H10</f>
        <v>0</v>
      </c>
      <c r="F7" s="55">
        <f t="shared" si="0"/>
        <v>0</v>
      </c>
      <c r="G7" s="54">
        <f>'Plot (5)'!I10</f>
        <v>0</v>
      </c>
      <c r="H7" s="55">
        <f t="shared" si="1"/>
        <v>0</v>
      </c>
      <c r="J7" s="64" t="s">
        <v>546</v>
      </c>
      <c r="K7" s="65"/>
      <c r="L7" s="65"/>
      <c r="M7" s="65"/>
      <c r="N7" s="67">
        <v>10</v>
      </c>
      <c r="O7" s="68"/>
      <c r="P7" s="65"/>
      <c r="Q7" s="65"/>
      <c r="R7" s="65"/>
      <c r="S7" s="66"/>
      <c r="T7" s="119"/>
      <c r="U7" s="64" t="s">
        <v>546</v>
      </c>
      <c r="V7" s="65"/>
      <c r="W7" s="65"/>
      <c r="X7" s="65"/>
      <c r="Y7" s="67">
        <f>N7</f>
        <v>10</v>
      </c>
      <c r="Z7" s="68" t="s">
        <v>547</v>
      </c>
      <c r="AA7" s="65"/>
      <c r="AB7" s="65"/>
      <c r="AC7" s="65"/>
      <c r="AD7" s="66"/>
    </row>
    <row r="8" spans="2:30">
      <c r="B8" s="54">
        <v>6</v>
      </c>
      <c r="C8" s="54">
        <f>'Plot (6)'!D10</f>
        <v>0</v>
      </c>
      <c r="D8" s="54">
        <f>'Plot (6)'!E10</f>
        <v>0</v>
      </c>
      <c r="E8" s="54">
        <f>'Plot (6)'!H10</f>
        <v>0</v>
      </c>
      <c r="F8" s="55">
        <f t="shared" si="0"/>
        <v>0</v>
      </c>
      <c r="G8" s="54">
        <f>'Plot (6)'!I10</f>
        <v>0</v>
      </c>
      <c r="H8" s="55">
        <f t="shared" si="1"/>
        <v>0</v>
      </c>
      <c r="J8" s="64" t="s">
        <v>548</v>
      </c>
      <c r="K8" s="65"/>
      <c r="L8" s="65"/>
      <c r="M8" s="65"/>
      <c r="N8" s="69">
        <f>K3</f>
        <v>0</v>
      </c>
      <c r="O8" s="70" t="s">
        <v>549</v>
      </c>
      <c r="P8" s="65">
        <f>N8*200</f>
        <v>0</v>
      </c>
      <c r="Q8" s="70" t="s">
        <v>550</v>
      </c>
      <c r="R8" s="65"/>
      <c r="S8" s="66"/>
      <c r="T8" s="119"/>
      <c r="U8" s="64" t="s">
        <v>729</v>
      </c>
      <c r="V8" s="65"/>
      <c r="W8" s="65"/>
      <c r="X8" s="65"/>
      <c r="Y8" s="69">
        <f>V3</f>
        <v>0</v>
      </c>
      <c r="Z8" s="70" t="s">
        <v>549</v>
      </c>
      <c r="AA8" s="65">
        <f>Y8*200</f>
        <v>0</v>
      </c>
      <c r="AB8" s="70" t="s">
        <v>550</v>
      </c>
      <c r="AC8" s="65"/>
      <c r="AD8" s="66"/>
    </row>
    <row r="9" spans="2:30">
      <c r="B9" s="54">
        <v>7</v>
      </c>
      <c r="C9" s="54">
        <f>'Plot (7)'!D10</f>
        <v>0</v>
      </c>
      <c r="D9" s="54">
        <f>'Plot (7)'!E10</f>
        <v>0</v>
      </c>
      <c r="E9" s="54">
        <f>'Plot (7)'!H10</f>
        <v>0</v>
      </c>
      <c r="F9" s="55">
        <f t="shared" si="0"/>
        <v>0</v>
      </c>
      <c r="G9" s="54">
        <f>'Plot (7)'!I10</f>
        <v>0</v>
      </c>
      <c r="H9" s="55">
        <f t="shared" si="1"/>
        <v>0</v>
      </c>
      <c r="J9" s="64" t="s">
        <v>551</v>
      </c>
      <c r="K9" s="65"/>
      <c r="L9" s="65"/>
      <c r="M9" s="65"/>
      <c r="N9" s="69">
        <f>L3</f>
        <v>0</v>
      </c>
      <c r="O9" s="65"/>
      <c r="P9" s="65"/>
      <c r="Q9" s="65"/>
      <c r="R9" s="65"/>
      <c r="S9" s="66"/>
      <c r="T9" s="119"/>
      <c r="U9" s="64" t="s">
        <v>551</v>
      </c>
      <c r="V9" s="65"/>
      <c r="W9" s="65"/>
      <c r="X9" s="65"/>
      <c r="Y9" s="69">
        <f>W3</f>
        <v>0</v>
      </c>
      <c r="Z9" s="65"/>
      <c r="AA9" s="65"/>
      <c r="AB9" s="65"/>
      <c r="AC9" s="65"/>
      <c r="AD9" s="66"/>
    </row>
    <row r="10" spans="2:30">
      <c r="B10" s="54">
        <v>8</v>
      </c>
      <c r="C10" s="54">
        <f>'Plot (8)'!D10</f>
        <v>0</v>
      </c>
      <c r="D10" s="54">
        <f>'Plot (8)'!E10</f>
        <v>0</v>
      </c>
      <c r="E10" s="54">
        <f>'Plot (8)'!H10</f>
        <v>0</v>
      </c>
      <c r="F10" s="55">
        <f t="shared" si="0"/>
        <v>0</v>
      </c>
      <c r="G10" s="54">
        <f>'Plot (8)'!I10</f>
        <v>0</v>
      </c>
      <c r="H10" s="55">
        <f t="shared" si="1"/>
        <v>0</v>
      </c>
      <c r="J10" s="64" t="s">
        <v>552</v>
      </c>
      <c r="K10" s="65"/>
      <c r="L10" s="65"/>
      <c r="M10" s="65"/>
      <c r="N10" s="65">
        <f>N9/(SQRT(N7))</f>
        <v>0</v>
      </c>
      <c r="O10" s="65"/>
      <c r="P10" s="65"/>
      <c r="Q10" s="65"/>
      <c r="R10" s="65"/>
      <c r="S10" s="66"/>
      <c r="T10" s="119"/>
      <c r="U10" s="64" t="s">
        <v>553</v>
      </c>
      <c r="V10" s="65"/>
      <c r="W10" s="65"/>
      <c r="X10" s="65"/>
      <c r="Y10" s="65">
        <f>Y9/(SQRT(Y7))</f>
        <v>0</v>
      </c>
      <c r="Z10" s="65"/>
      <c r="AA10" s="65"/>
      <c r="AB10" s="65"/>
      <c r="AC10" s="65"/>
      <c r="AD10" s="66"/>
    </row>
    <row r="11" spans="2:30">
      <c r="B11" s="54">
        <v>9</v>
      </c>
      <c r="C11" s="54">
        <f>'Plot (9)'!D10</f>
        <v>0</v>
      </c>
      <c r="D11" s="54">
        <f>'Plot (9)'!E10</f>
        <v>0</v>
      </c>
      <c r="E11" s="54">
        <f>'Plot (9)'!H10</f>
        <v>0</v>
      </c>
      <c r="F11" s="55">
        <f t="shared" si="0"/>
        <v>0</v>
      </c>
      <c r="G11" s="54">
        <f>'Plot (9)'!I10</f>
        <v>0</v>
      </c>
      <c r="H11" s="55">
        <f t="shared" si="1"/>
        <v>0</v>
      </c>
      <c r="J11" s="64" t="s">
        <v>554</v>
      </c>
      <c r="K11" s="65"/>
      <c r="L11" s="65"/>
      <c r="M11" s="65"/>
      <c r="N11" s="65">
        <f>N7-1</f>
        <v>9</v>
      </c>
      <c r="O11" s="70" t="s">
        <v>555</v>
      </c>
      <c r="P11" s="67">
        <v>1.833</v>
      </c>
      <c r="Q11" s="70" t="s">
        <v>556</v>
      </c>
      <c r="R11" s="65"/>
      <c r="S11" s="66"/>
      <c r="T11" s="119"/>
      <c r="U11" s="64" t="s">
        <v>554</v>
      </c>
      <c r="V11" s="65"/>
      <c r="W11" s="65"/>
      <c r="X11" s="65"/>
      <c r="Y11" s="65">
        <f>Y7-1</f>
        <v>9</v>
      </c>
      <c r="Z11" s="70" t="s">
        <v>555</v>
      </c>
      <c r="AA11" s="67">
        <f>P11</f>
        <v>1.833</v>
      </c>
      <c r="AB11" s="70" t="s">
        <v>557</v>
      </c>
      <c r="AC11" s="65"/>
      <c r="AD11" s="66"/>
    </row>
    <row r="12" spans="2:30">
      <c r="B12" s="71">
        <v>10</v>
      </c>
      <c r="C12" s="71">
        <f>'Plot (10)'!D10</f>
        <v>0</v>
      </c>
      <c r="D12" s="71">
        <f>'Plot (10)'!E10</f>
        <v>0</v>
      </c>
      <c r="E12" s="71">
        <f>'Plot (10)'!H10</f>
        <v>0</v>
      </c>
      <c r="F12" s="55">
        <f t="shared" si="0"/>
        <v>0</v>
      </c>
      <c r="G12" s="71">
        <f>'Plot (10)'!I10</f>
        <v>0</v>
      </c>
      <c r="H12" s="55">
        <f t="shared" si="1"/>
        <v>0</v>
      </c>
      <c r="J12" s="64" t="s">
        <v>558</v>
      </c>
      <c r="K12" s="65"/>
      <c r="L12" s="65"/>
      <c r="M12" s="65"/>
      <c r="N12" s="65">
        <f>P11*N10</f>
        <v>0</v>
      </c>
      <c r="O12" s="70" t="s">
        <v>549</v>
      </c>
      <c r="P12" s="65">
        <f>N12*200</f>
        <v>0</v>
      </c>
      <c r="Q12" s="70" t="s">
        <v>550</v>
      </c>
      <c r="R12" s="65"/>
      <c r="S12" s="66"/>
      <c r="T12" s="119"/>
      <c r="U12" s="64" t="s">
        <v>559</v>
      </c>
      <c r="V12" s="65"/>
      <c r="W12" s="65"/>
      <c r="X12" s="65"/>
      <c r="Y12" s="65">
        <f>AA11*Y10</f>
        <v>0</v>
      </c>
      <c r="Z12" s="70" t="s">
        <v>549</v>
      </c>
      <c r="AA12" s="65">
        <f>Y12*200</f>
        <v>0</v>
      </c>
      <c r="AB12" s="70" t="s">
        <v>550</v>
      </c>
      <c r="AC12" s="65"/>
      <c r="AD12" s="66"/>
    </row>
    <row r="13" spans="2:30" ht="12.75" thickBot="1">
      <c r="B13" s="72" t="s">
        <v>560</v>
      </c>
      <c r="C13" s="72">
        <f t="shared" ref="C13:H13" si="2">SUM(C3:C12)</f>
        <v>0</v>
      </c>
      <c r="D13" s="72">
        <f t="shared" si="2"/>
        <v>0</v>
      </c>
      <c r="E13" s="72">
        <f t="shared" si="2"/>
        <v>0</v>
      </c>
      <c r="F13" s="72">
        <f t="shared" si="2"/>
        <v>0</v>
      </c>
      <c r="G13" s="72">
        <f t="shared" si="2"/>
        <v>0</v>
      </c>
      <c r="H13" s="72">
        <f t="shared" si="2"/>
        <v>0</v>
      </c>
      <c r="J13" s="73" t="s">
        <v>561</v>
      </c>
      <c r="K13" s="74"/>
      <c r="L13" s="74"/>
      <c r="M13" s="74"/>
      <c r="N13" s="75">
        <f>N8-N12</f>
        <v>0</v>
      </c>
      <c r="O13" s="76" t="s">
        <v>549</v>
      </c>
      <c r="P13" s="77">
        <f>N13*200</f>
        <v>0</v>
      </c>
      <c r="Q13" s="76" t="s">
        <v>583</v>
      </c>
      <c r="R13" s="74"/>
      <c r="S13" s="78"/>
      <c r="T13" s="119"/>
      <c r="U13" s="73" t="s">
        <v>561</v>
      </c>
      <c r="V13" s="74"/>
      <c r="W13" s="74"/>
      <c r="X13" s="74"/>
      <c r="Y13" s="75">
        <f>Y8-Y12</f>
        <v>0</v>
      </c>
      <c r="Z13" s="76" t="s">
        <v>549</v>
      </c>
      <c r="AA13" s="77">
        <f>Y13*200</f>
        <v>0</v>
      </c>
      <c r="AB13" s="76" t="s">
        <v>583</v>
      </c>
      <c r="AC13" s="74"/>
      <c r="AD13" s="78"/>
    </row>
    <row r="14" spans="2:30" ht="13.5" thickTop="1" thickBot="1">
      <c r="B14" s="79" t="s">
        <v>562</v>
      </c>
      <c r="C14" s="79">
        <f t="shared" ref="C14:H14" si="3">C13*200/10</f>
        <v>0</v>
      </c>
      <c r="D14" s="79">
        <f t="shared" si="3"/>
        <v>0</v>
      </c>
      <c r="E14" s="80">
        <f t="shared" si="3"/>
        <v>0</v>
      </c>
      <c r="F14" s="80">
        <f t="shared" si="3"/>
        <v>0</v>
      </c>
      <c r="G14" s="80">
        <f t="shared" si="3"/>
        <v>0</v>
      </c>
      <c r="H14" s="80">
        <f t="shared" si="3"/>
        <v>0</v>
      </c>
      <c r="J14" s="118"/>
      <c r="K14" s="118"/>
      <c r="L14" s="118"/>
      <c r="M14" s="118"/>
      <c r="N14" s="118"/>
      <c r="O14" s="118"/>
      <c r="P14" s="118"/>
      <c r="Q14" s="118"/>
      <c r="R14" s="118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</row>
    <row r="15" spans="2:30" ht="13.5" customHeight="1" thickBot="1">
      <c r="B15" s="111"/>
      <c r="C15" s="111"/>
      <c r="D15" s="111"/>
      <c r="E15" s="111"/>
      <c r="F15" s="112"/>
      <c r="G15" s="111"/>
      <c r="H15" s="112"/>
      <c r="J15" s="86" t="s">
        <v>563</v>
      </c>
      <c r="K15" s="81"/>
      <c r="L15" s="81"/>
      <c r="M15" s="82"/>
      <c r="N15" s="82"/>
      <c r="O15" s="519"/>
      <c r="P15" s="519"/>
      <c r="Q15" s="519"/>
      <c r="R15" s="519"/>
      <c r="S15" s="520"/>
      <c r="T15" s="119"/>
      <c r="U15" s="525"/>
      <c r="V15" s="519"/>
      <c r="W15" s="519"/>
      <c r="X15" s="519"/>
      <c r="Y15" s="519"/>
      <c r="Z15" s="519"/>
      <c r="AA15" s="519"/>
      <c r="AB15" s="519"/>
      <c r="AC15" s="519"/>
      <c r="AD15" s="520"/>
    </row>
    <row r="16" spans="2:30" ht="38.25">
      <c r="B16" s="113"/>
      <c r="C16" s="116"/>
      <c r="D16" s="120" t="s">
        <v>728</v>
      </c>
      <c r="E16" s="111"/>
      <c r="F16" s="111"/>
      <c r="G16" s="111"/>
      <c r="H16" s="111"/>
      <c r="J16" s="51" t="s">
        <v>564</v>
      </c>
      <c r="K16" s="52" t="s">
        <v>565</v>
      </c>
      <c r="L16" s="52" t="s">
        <v>566</v>
      </c>
      <c r="M16" s="119"/>
      <c r="N16" s="119"/>
      <c r="O16" s="119"/>
      <c r="P16" s="119"/>
      <c r="Q16" s="119"/>
      <c r="R16" s="119"/>
      <c r="S16" s="521"/>
      <c r="T16" s="119"/>
      <c r="U16" s="412" t="s">
        <v>567</v>
      </c>
      <c r="V16" s="53" t="s">
        <v>568</v>
      </c>
      <c r="W16" s="53" t="s">
        <v>569</v>
      </c>
      <c r="X16" s="119"/>
      <c r="Y16" s="119"/>
      <c r="Z16" s="119"/>
      <c r="AA16" s="119"/>
      <c r="AB16" s="119"/>
      <c r="AC16" s="119"/>
      <c r="AD16" s="521"/>
    </row>
    <row r="17" spans="2:30" ht="18.75" thickBot="1">
      <c r="B17" s="113"/>
      <c r="C17" s="116"/>
      <c r="D17" s="87">
        <f>'Plot (1)'!H8</f>
        <v>0</v>
      </c>
      <c r="E17" s="111"/>
      <c r="F17" s="111"/>
      <c r="G17" s="111"/>
      <c r="H17" s="111"/>
      <c r="J17" s="89">
        <f>E13</f>
        <v>0</v>
      </c>
      <c r="K17" s="88">
        <f>AVERAGE(E3:E12)</f>
        <v>0</v>
      </c>
      <c r="L17" s="88">
        <f>STDEV(E3:E12)</f>
        <v>0</v>
      </c>
      <c r="M17" s="119"/>
      <c r="N17" s="119"/>
      <c r="O17" s="119"/>
      <c r="P17" s="119"/>
      <c r="Q17" s="119"/>
      <c r="R17" s="119"/>
      <c r="S17" s="521"/>
      <c r="T17" s="119"/>
      <c r="U17" s="89">
        <f>G13</f>
        <v>0</v>
      </c>
      <c r="V17" s="88">
        <f>AVERAGE(G3:G12)</f>
        <v>0</v>
      </c>
      <c r="W17" s="88">
        <f>STDEV(G3:G12)</f>
        <v>0</v>
      </c>
      <c r="X17" s="119"/>
      <c r="Y17" s="119"/>
      <c r="Z17" s="119"/>
      <c r="AA17" s="119"/>
      <c r="AB17" s="119"/>
      <c r="AC17" s="119"/>
      <c r="AD17" s="521"/>
    </row>
    <row r="18" spans="2:30">
      <c r="B18" s="113"/>
      <c r="C18" s="113"/>
      <c r="D18" s="113"/>
      <c r="E18" s="113"/>
      <c r="F18" s="113"/>
      <c r="G18" s="113"/>
      <c r="H18" s="113"/>
      <c r="J18" s="524"/>
      <c r="K18" s="119"/>
      <c r="L18" s="119"/>
      <c r="M18" s="119"/>
      <c r="N18" s="119"/>
      <c r="O18" s="119"/>
      <c r="P18" s="119"/>
      <c r="Q18" s="119"/>
      <c r="R18" s="119"/>
      <c r="S18" s="521"/>
      <c r="T18" s="119"/>
      <c r="U18" s="524"/>
      <c r="V18" s="119"/>
      <c r="W18" s="119"/>
      <c r="X18" s="119"/>
      <c r="Y18" s="119"/>
      <c r="Z18" s="119"/>
      <c r="AA18" s="119"/>
      <c r="AB18" s="119"/>
      <c r="AC18" s="119"/>
      <c r="AD18" s="521"/>
    </row>
    <row r="19" spans="2:30">
      <c r="B19" s="107"/>
      <c r="C19" s="107"/>
      <c r="D19" s="107"/>
      <c r="E19" s="107"/>
      <c r="F19" s="107"/>
      <c r="G19" s="107"/>
      <c r="H19" s="107"/>
      <c r="I19" s="109"/>
      <c r="J19" s="56"/>
      <c r="K19" s="57"/>
      <c r="L19" s="58" t="s">
        <v>570</v>
      </c>
      <c r="M19" s="57"/>
      <c r="N19" s="57"/>
      <c r="O19" s="57"/>
      <c r="P19" s="59"/>
      <c r="Q19" s="59"/>
      <c r="R19" s="59"/>
      <c r="S19" s="411"/>
      <c r="T19" s="119"/>
      <c r="U19" s="413"/>
      <c r="V19" s="60"/>
      <c r="W19" s="61" t="s">
        <v>571</v>
      </c>
      <c r="X19" s="60"/>
      <c r="Y19" s="60"/>
      <c r="Z19" s="60"/>
      <c r="AA19" s="62"/>
      <c r="AB19" s="62"/>
      <c r="AC19" s="62"/>
      <c r="AD19" s="63"/>
    </row>
    <row r="20" spans="2:30">
      <c r="B20" s="107"/>
      <c r="C20" s="107"/>
      <c r="D20" s="107"/>
      <c r="E20" s="107"/>
      <c r="F20" s="107"/>
      <c r="G20" s="107"/>
      <c r="H20" s="107"/>
      <c r="I20" s="109"/>
      <c r="J20" s="64" t="s">
        <v>545</v>
      </c>
      <c r="K20" s="65"/>
      <c r="L20" s="65"/>
      <c r="M20" s="65"/>
      <c r="N20" s="65">
        <v>200</v>
      </c>
      <c r="O20" s="65"/>
      <c r="P20" s="65"/>
      <c r="Q20" s="65"/>
      <c r="R20" s="65"/>
      <c r="S20" s="66"/>
      <c r="T20" s="119"/>
      <c r="U20" s="64" t="s">
        <v>545</v>
      </c>
      <c r="V20" s="65"/>
      <c r="W20" s="65"/>
      <c r="X20" s="65"/>
      <c r="Y20" s="65">
        <v>200</v>
      </c>
      <c r="Z20" s="65"/>
      <c r="AA20" s="65"/>
      <c r="AB20" s="65"/>
      <c r="AC20" s="65"/>
      <c r="AD20" s="66"/>
    </row>
    <row r="21" spans="2:30">
      <c r="B21" s="113"/>
      <c r="C21" s="113"/>
      <c r="D21" s="113"/>
      <c r="E21" s="114"/>
      <c r="F21" s="113"/>
      <c r="G21" s="113"/>
      <c r="H21" s="113"/>
      <c r="J21" s="64" t="s">
        <v>546</v>
      </c>
      <c r="K21" s="65"/>
      <c r="L21" s="65"/>
      <c r="M21" s="65"/>
      <c r="N21" s="67">
        <f>N7</f>
        <v>10</v>
      </c>
      <c r="O21" s="68"/>
      <c r="P21" s="65"/>
      <c r="Q21" s="65"/>
      <c r="R21" s="65"/>
      <c r="S21" s="66"/>
      <c r="T21" s="119"/>
      <c r="U21" s="64" t="s">
        <v>546</v>
      </c>
      <c r="V21" s="65"/>
      <c r="W21" s="65"/>
      <c r="X21" s="65"/>
      <c r="Y21" s="67">
        <f>N21</f>
        <v>10</v>
      </c>
      <c r="Z21" s="68" t="s">
        <v>547</v>
      </c>
      <c r="AA21" s="65"/>
      <c r="AB21" s="65"/>
      <c r="AC21" s="65"/>
      <c r="AD21" s="66"/>
    </row>
    <row r="22" spans="2:30">
      <c r="B22" s="113"/>
      <c r="C22" s="113"/>
      <c r="D22" s="113"/>
      <c r="E22" s="113"/>
      <c r="F22" s="113"/>
      <c r="G22" s="113"/>
      <c r="H22" s="113"/>
      <c r="J22" s="64" t="s">
        <v>548</v>
      </c>
      <c r="K22" s="65"/>
      <c r="L22" s="65"/>
      <c r="M22" s="65"/>
      <c r="N22" s="69">
        <f>K17</f>
        <v>0</v>
      </c>
      <c r="O22" s="70" t="s">
        <v>549</v>
      </c>
      <c r="P22" s="65">
        <f>N22*200</f>
        <v>0</v>
      </c>
      <c r="Q22" s="70" t="s">
        <v>550</v>
      </c>
      <c r="R22" s="65"/>
      <c r="S22" s="66"/>
      <c r="T22" s="119"/>
      <c r="U22" s="64" t="s">
        <v>729</v>
      </c>
      <c r="V22" s="65"/>
      <c r="W22" s="65"/>
      <c r="X22" s="65"/>
      <c r="Y22" s="69">
        <f>V17</f>
        <v>0</v>
      </c>
      <c r="Z22" s="70" t="s">
        <v>549</v>
      </c>
      <c r="AA22" s="65">
        <f>Y22*200</f>
        <v>0</v>
      </c>
      <c r="AB22" s="70" t="s">
        <v>550</v>
      </c>
      <c r="AC22" s="65"/>
      <c r="AD22" s="66"/>
    </row>
    <row r="23" spans="2:30">
      <c r="B23" s="113"/>
      <c r="C23" s="113"/>
      <c r="D23" s="115"/>
      <c r="E23" s="113"/>
      <c r="F23" s="113"/>
      <c r="G23" s="113"/>
      <c r="H23" s="113"/>
      <c r="J23" s="64" t="s">
        <v>551</v>
      </c>
      <c r="K23" s="65"/>
      <c r="L23" s="65"/>
      <c r="M23" s="65"/>
      <c r="N23" s="69">
        <f>L17</f>
        <v>0</v>
      </c>
      <c r="O23" s="65"/>
      <c r="P23" s="65"/>
      <c r="Q23" s="65"/>
      <c r="R23" s="65"/>
      <c r="S23" s="66"/>
      <c r="T23" s="119"/>
      <c r="U23" s="64" t="s">
        <v>551</v>
      </c>
      <c r="V23" s="65"/>
      <c r="W23" s="65"/>
      <c r="X23" s="65"/>
      <c r="Y23" s="69">
        <f>W17</f>
        <v>0</v>
      </c>
      <c r="Z23" s="65"/>
      <c r="AA23" s="65"/>
      <c r="AB23" s="65"/>
      <c r="AC23" s="65"/>
      <c r="AD23" s="66"/>
    </row>
    <row r="24" spans="2:30" ht="12" customHeight="1">
      <c r="B24" s="322"/>
      <c r="C24" s="322"/>
      <c r="D24" s="322"/>
      <c r="E24" s="322"/>
      <c r="F24" s="322"/>
      <c r="G24" s="322"/>
      <c r="H24" s="322"/>
      <c r="J24" s="64" t="s">
        <v>552</v>
      </c>
      <c r="K24" s="65"/>
      <c r="L24" s="65"/>
      <c r="M24" s="65"/>
      <c r="N24" s="65">
        <f>N23/(SQRT(N21))</f>
        <v>0</v>
      </c>
      <c r="O24" s="65"/>
      <c r="P24" s="65"/>
      <c r="Q24" s="65"/>
      <c r="R24" s="65"/>
      <c r="S24" s="66"/>
      <c r="T24" s="119"/>
      <c r="U24" s="64" t="s">
        <v>553</v>
      </c>
      <c r="V24" s="65"/>
      <c r="W24" s="65"/>
      <c r="X24" s="65"/>
      <c r="Y24" s="65">
        <f>Y23/(SQRT(Y21))</f>
        <v>0</v>
      </c>
      <c r="Z24" s="65"/>
      <c r="AA24" s="65"/>
      <c r="AB24" s="65"/>
      <c r="AC24" s="65"/>
      <c r="AD24" s="66"/>
    </row>
    <row r="25" spans="2:30" ht="12" customHeight="1">
      <c r="B25" s="322"/>
      <c r="C25" s="322"/>
      <c r="D25" s="322"/>
      <c r="E25" s="322"/>
      <c r="F25" s="322"/>
      <c r="G25" s="322"/>
      <c r="H25" s="322"/>
      <c r="J25" s="64" t="s">
        <v>554</v>
      </c>
      <c r="K25" s="65"/>
      <c r="L25" s="65"/>
      <c r="M25" s="65"/>
      <c r="N25" s="65">
        <f>N21-1</f>
        <v>9</v>
      </c>
      <c r="O25" s="70" t="s">
        <v>555</v>
      </c>
      <c r="P25" s="67">
        <f>P11</f>
        <v>1.833</v>
      </c>
      <c r="Q25" s="70" t="s">
        <v>556</v>
      </c>
      <c r="R25" s="65"/>
      <c r="S25" s="66"/>
      <c r="T25" s="119"/>
      <c r="U25" s="64" t="s">
        <v>554</v>
      </c>
      <c r="V25" s="65"/>
      <c r="W25" s="65"/>
      <c r="X25" s="65"/>
      <c r="Y25" s="65">
        <f>Y21-1</f>
        <v>9</v>
      </c>
      <c r="Z25" s="70" t="s">
        <v>555</v>
      </c>
      <c r="AA25" s="67">
        <f>P25</f>
        <v>1.833</v>
      </c>
      <c r="AB25" s="70" t="s">
        <v>557</v>
      </c>
      <c r="AC25" s="65"/>
      <c r="AD25" s="66"/>
    </row>
    <row r="26" spans="2:30" ht="12" customHeight="1">
      <c r="B26" s="322"/>
      <c r="C26" s="322"/>
      <c r="D26" s="322"/>
      <c r="E26" s="322"/>
      <c r="F26" s="322"/>
      <c r="G26" s="322"/>
      <c r="H26" s="322"/>
      <c r="J26" s="64" t="s">
        <v>558</v>
      </c>
      <c r="K26" s="65"/>
      <c r="L26" s="65"/>
      <c r="M26" s="65"/>
      <c r="N26" s="65">
        <f>P25*N24</f>
        <v>0</v>
      </c>
      <c r="O26" s="70" t="s">
        <v>549</v>
      </c>
      <c r="P26" s="65">
        <f>N26*200</f>
        <v>0</v>
      </c>
      <c r="Q26" s="70" t="s">
        <v>550</v>
      </c>
      <c r="R26" s="65"/>
      <c r="S26" s="66"/>
      <c r="T26" s="119"/>
      <c r="U26" s="64" t="s">
        <v>559</v>
      </c>
      <c r="V26" s="65"/>
      <c r="W26" s="65"/>
      <c r="X26" s="65"/>
      <c r="Y26" s="65">
        <f>AA25*Y24</f>
        <v>0</v>
      </c>
      <c r="Z26" s="70" t="s">
        <v>549</v>
      </c>
      <c r="AA26" s="65">
        <f>Y26*200</f>
        <v>0</v>
      </c>
      <c r="AB26" s="70" t="s">
        <v>550</v>
      </c>
      <c r="AC26" s="65"/>
      <c r="AD26" s="66"/>
    </row>
    <row r="27" spans="2:30" ht="12.75" customHeight="1" thickBot="1">
      <c r="B27" s="322"/>
      <c r="C27" s="322"/>
      <c r="D27" s="322"/>
      <c r="E27" s="322"/>
      <c r="F27" s="322"/>
      <c r="G27" s="322"/>
      <c r="H27" s="322"/>
      <c r="J27" s="73" t="s">
        <v>561</v>
      </c>
      <c r="K27" s="74"/>
      <c r="L27" s="74"/>
      <c r="M27" s="74"/>
      <c r="N27" s="75">
        <f>N22-N26</f>
        <v>0</v>
      </c>
      <c r="O27" s="76" t="s">
        <v>549</v>
      </c>
      <c r="P27" s="77">
        <f>N27*200</f>
        <v>0</v>
      </c>
      <c r="Q27" s="76" t="s">
        <v>583</v>
      </c>
      <c r="R27" s="74"/>
      <c r="S27" s="78"/>
      <c r="T27" s="119"/>
      <c r="U27" s="73" t="s">
        <v>561</v>
      </c>
      <c r="V27" s="74"/>
      <c r="W27" s="74"/>
      <c r="X27" s="74"/>
      <c r="Y27" s="75">
        <f>Y22-Y26</f>
        <v>0</v>
      </c>
      <c r="Z27" s="76" t="s">
        <v>549</v>
      </c>
      <c r="AA27" s="77">
        <f>Y27*200</f>
        <v>0</v>
      </c>
      <c r="AB27" s="76" t="s">
        <v>583</v>
      </c>
      <c r="AC27" s="74"/>
      <c r="AD27" s="78"/>
    </row>
    <row r="28" spans="2:30" s="108" customFormat="1" ht="12" customHeight="1">
      <c r="B28" s="322"/>
      <c r="C28" s="322"/>
      <c r="D28" s="322"/>
      <c r="E28" s="322"/>
      <c r="F28" s="322"/>
      <c r="G28" s="322"/>
      <c r="H28" s="322"/>
    </row>
    <row r="29" spans="2:30" s="108" customFormat="1" ht="12" customHeight="1">
      <c r="B29" s="322"/>
      <c r="C29" s="322"/>
      <c r="D29" s="322"/>
      <c r="E29" s="322"/>
      <c r="F29" s="322"/>
      <c r="G29" s="322"/>
      <c r="H29" s="322"/>
    </row>
    <row r="30" spans="2:30" s="108" customFormat="1" ht="12" customHeight="1">
      <c r="B30" s="322"/>
      <c r="C30" s="322"/>
      <c r="D30" s="322"/>
      <c r="E30" s="322"/>
      <c r="F30" s="322"/>
      <c r="G30" s="322"/>
      <c r="H30" s="322"/>
    </row>
    <row r="31" spans="2:30" s="108" customFormat="1" ht="12" customHeight="1" thickBot="1">
      <c r="B31" s="322"/>
      <c r="C31" s="322"/>
      <c r="D31" s="322"/>
      <c r="E31" s="322"/>
      <c r="F31" s="322"/>
      <c r="G31" s="322"/>
      <c r="H31" s="322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410"/>
    </row>
    <row r="32" spans="2:30" s="108" customFormat="1" ht="12.75" customHeight="1">
      <c r="B32" s="322"/>
      <c r="C32" s="322"/>
      <c r="D32" s="322"/>
      <c r="E32" s="322"/>
      <c r="F32" s="322"/>
      <c r="G32" s="322"/>
      <c r="H32" s="322"/>
      <c r="I32" s="312"/>
      <c r="J32" s="313"/>
      <c r="K32" s="314"/>
      <c r="L32" s="313"/>
      <c r="M32" s="313"/>
      <c r="N32" s="313"/>
      <c r="O32" s="313"/>
      <c r="P32" s="313"/>
      <c r="Q32" s="313"/>
      <c r="R32" s="324"/>
      <c r="S32" s="325"/>
      <c r="T32" s="110"/>
      <c r="V32" s="110"/>
    </row>
    <row r="33" spans="2:19" s="108" customFormat="1" ht="15.75">
      <c r="B33" s="322"/>
      <c r="C33" s="322"/>
      <c r="D33" s="322"/>
      <c r="E33" s="322"/>
      <c r="F33" s="322"/>
      <c r="G33" s="322"/>
      <c r="H33" s="322"/>
      <c r="I33" s="316"/>
      <c r="J33" s="311" t="s">
        <v>720</v>
      </c>
      <c r="K33" s="310"/>
      <c r="L33" s="309"/>
      <c r="M33" s="309"/>
      <c r="N33" s="309"/>
      <c r="O33" s="309"/>
      <c r="P33" s="309"/>
      <c r="Q33" s="309"/>
      <c r="R33" s="323"/>
      <c r="S33" s="326"/>
    </row>
    <row r="34" spans="2:19" s="108" customFormat="1" ht="13.5" thickBot="1">
      <c r="B34" s="322"/>
      <c r="C34" s="322"/>
      <c r="D34" s="322"/>
      <c r="E34" s="322"/>
      <c r="F34" s="322"/>
      <c r="G34" s="322"/>
      <c r="H34" s="322"/>
      <c r="I34" s="318"/>
      <c r="J34" s="319"/>
      <c r="K34" s="320"/>
      <c r="L34" s="319"/>
      <c r="M34" s="319"/>
      <c r="N34" s="319"/>
      <c r="O34" s="319"/>
      <c r="P34" s="319"/>
      <c r="Q34" s="319"/>
      <c r="R34" s="327"/>
      <c r="S34" s="328"/>
    </row>
    <row r="35" spans="2:19" s="108" customFormat="1">
      <c r="B35" s="322"/>
      <c r="C35" s="322"/>
      <c r="D35" s="322"/>
      <c r="E35" s="322"/>
      <c r="F35" s="322"/>
      <c r="G35" s="322"/>
      <c r="H35" s="322"/>
    </row>
    <row r="36" spans="2:19" s="108" customFormat="1" ht="12" customHeight="1">
      <c r="B36" s="322"/>
      <c r="C36" s="322"/>
      <c r="D36" s="322"/>
      <c r="E36" s="322"/>
      <c r="F36" s="322"/>
      <c r="G36" s="322"/>
      <c r="H36" s="322"/>
    </row>
    <row r="37" spans="2:19" s="108" customFormat="1" ht="12" customHeight="1">
      <c r="B37" s="322"/>
      <c r="C37" s="322"/>
      <c r="D37" s="322"/>
      <c r="E37" s="322"/>
      <c r="F37" s="322"/>
      <c r="G37" s="322"/>
      <c r="H37" s="322"/>
    </row>
    <row r="38" spans="2:19" s="108" customFormat="1" ht="12" customHeight="1">
      <c r="B38" s="322"/>
      <c r="C38" s="322"/>
      <c r="D38" s="322"/>
      <c r="E38" s="322"/>
      <c r="F38" s="322"/>
      <c r="G38" s="322"/>
      <c r="H38" s="322"/>
    </row>
    <row r="39" spans="2:19" s="108" customFormat="1" ht="15" customHeight="1">
      <c r="B39" s="322"/>
      <c r="C39" s="322"/>
      <c r="D39" s="322"/>
      <c r="E39" s="322"/>
      <c r="F39" s="322"/>
      <c r="G39" s="322"/>
      <c r="H39" s="322"/>
    </row>
    <row r="40" spans="2:19" s="108" customFormat="1">
      <c r="B40" s="117"/>
      <c r="C40" s="117"/>
      <c r="D40" s="117"/>
      <c r="E40" s="117"/>
      <c r="F40" s="117"/>
      <c r="G40" s="117"/>
      <c r="H40" s="117"/>
    </row>
    <row r="41" spans="2:19" s="108" customFormat="1">
      <c r="B41" s="113"/>
      <c r="C41" s="113"/>
      <c r="D41" s="113"/>
      <c r="E41" s="113"/>
      <c r="F41" s="113"/>
      <c r="G41" s="113"/>
      <c r="H41" s="113"/>
    </row>
    <row r="42" spans="2:19" s="108" customFormat="1">
      <c r="B42" s="113"/>
      <c r="C42" s="113"/>
      <c r="D42" s="113"/>
      <c r="E42" s="113"/>
      <c r="F42" s="113"/>
      <c r="G42" s="113"/>
      <c r="H42" s="113"/>
    </row>
    <row r="43" spans="2:19" s="108" customFormat="1">
      <c r="B43" s="107"/>
      <c r="C43" s="107"/>
      <c r="D43" s="107"/>
      <c r="E43" s="107"/>
      <c r="F43" s="107"/>
      <c r="G43" s="107"/>
      <c r="H43" s="107"/>
    </row>
    <row r="44" spans="2:19" s="108" customFormat="1">
      <c r="B44" s="107"/>
      <c r="C44" s="107"/>
      <c r="D44" s="107"/>
      <c r="E44" s="107"/>
      <c r="F44" s="107"/>
      <c r="G44" s="107"/>
      <c r="H44" s="107"/>
    </row>
    <row r="45" spans="2:19" s="108" customFormat="1">
      <c r="B45" s="107"/>
      <c r="C45" s="107"/>
      <c r="D45" s="107"/>
      <c r="E45" s="107"/>
      <c r="F45" s="107"/>
      <c r="G45" s="107"/>
      <c r="H45" s="107"/>
    </row>
    <row r="46" spans="2:19" s="108" customFormat="1">
      <c r="B46" s="107"/>
      <c r="C46" s="107"/>
      <c r="D46" s="107"/>
      <c r="E46" s="107"/>
      <c r="F46" s="107"/>
      <c r="G46" s="107"/>
      <c r="H46" s="107"/>
    </row>
    <row r="47" spans="2:19" s="108" customFormat="1">
      <c r="B47" s="107"/>
      <c r="C47" s="107"/>
      <c r="D47" s="107"/>
      <c r="E47" s="107"/>
      <c r="F47" s="107"/>
      <c r="G47" s="107"/>
      <c r="H47" s="107"/>
    </row>
    <row r="48" spans="2:19" s="108" customFormat="1">
      <c r="B48" s="107"/>
      <c r="C48" s="107"/>
      <c r="D48" s="107"/>
      <c r="E48" s="107"/>
      <c r="F48" s="107"/>
      <c r="G48" s="107"/>
      <c r="H48" s="107"/>
    </row>
    <row r="49" spans="2:8" s="108" customFormat="1">
      <c r="B49" s="107"/>
      <c r="C49" s="107"/>
      <c r="D49" s="107"/>
      <c r="E49" s="107"/>
      <c r="F49" s="107"/>
      <c r="G49" s="107"/>
      <c r="H49" s="107"/>
    </row>
    <row r="50" spans="2:8" s="108" customFormat="1">
      <c r="B50" s="107"/>
      <c r="C50" s="107"/>
      <c r="D50" s="107"/>
      <c r="E50" s="107"/>
      <c r="F50" s="107"/>
      <c r="G50" s="107"/>
      <c r="H50" s="107"/>
    </row>
    <row r="51" spans="2:8" s="108" customFormat="1">
      <c r="B51" s="107"/>
      <c r="C51" s="107"/>
      <c r="D51" s="107"/>
      <c r="E51" s="107"/>
      <c r="F51" s="107"/>
      <c r="G51" s="107"/>
      <c r="H51" s="107"/>
    </row>
    <row r="52" spans="2:8" s="108" customFormat="1">
      <c r="B52" s="107"/>
      <c r="C52" s="107"/>
      <c r="D52" s="107"/>
      <c r="E52" s="107"/>
      <c r="F52" s="107"/>
      <c r="G52" s="107"/>
      <c r="H52" s="107"/>
    </row>
    <row r="53" spans="2:8" s="108" customFormat="1">
      <c r="B53" s="107"/>
      <c r="C53" s="107"/>
      <c r="D53" s="107"/>
      <c r="E53" s="107"/>
      <c r="F53" s="107"/>
      <c r="G53" s="107"/>
      <c r="H53" s="107"/>
    </row>
    <row r="54" spans="2:8" s="108" customFormat="1">
      <c r="B54" s="107"/>
      <c r="C54" s="107"/>
      <c r="D54" s="107"/>
      <c r="E54" s="107"/>
      <c r="F54" s="107"/>
      <c r="G54" s="107"/>
      <c r="H54" s="107"/>
    </row>
    <row r="55" spans="2:8" s="108" customFormat="1">
      <c r="B55" s="107"/>
      <c r="C55" s="107"/>
      <c r="D55" s="107"/>
      <c r="E55" s="107"/>
      <c r="F55" s="107"/>
      <c r="G55" s="107"/>
      <c r="H55" s="107"/>
    </row>
    <row r="56" spans="2:8" s="108" customFormat="1">
      <c r="B56" s="107"/>
      <c r="C56" s="107"/>
      <c r="D56" s="107"/>
      <c r="E56" s="107"/>
      <c r="F56" s="107"/>
      <c r="G56" s="107"/>
      <c r="H56" s="107"/>
    </row>
    <row r="57" spans="2:8" s="108" customFormat="1">
      <c r="B57" s="107"/>
      <c r="C57" s="107"/>
      <c r="D57" s="107"/>
      <c r="E57" s="107"/>
      <c r="F57" s="107"/>
      <c r="G57" s="107"/>
      <c r="H57" s="107"/>
    </row>
    <row r="58" spans="2:8" s="108" customFormat="1">
      <c r="B58" s="107"/>
      <c r="C58" s="107"/>
      <c r="D58" s="107"/>
      <c r="E58" s="107"/>
      <c r="F58" s="107"/>
      <c r="G58" s="107"/>
      <c r="H58" s="107"/>
    </row>
    <row r="59" spans="2:8" s="108" customFormat="1">
      <c r="B59" s="107"/>
      <c r="C59" s="107"/>
      <c r="D59" s="107"/>
      <c r="E59" s="107"/>
      <c r="F59" s="107"/>
      <c r="G59" s="107"/>
      <c r="H59" s="107"/>
    </row>
    <row r="60" spans="2:8" s="108" customFormat="1">
      <c r="B60" s="107"/>
      <c r="C60" s="107"/>
      <c r="D60" s="107"/>
      <c r="E60" s="107"/>
      <c r="F60" s="107"/>
      <c r="G60" s="107"/>
      <c r="H60" s="107"/>
    </row>
    <row r="61" spans="2:8" s="108" customFormat="1">
      <c r="B61" s="107"/>
      <c r="C61" s="107"/>
      <c r="D61" s="107"/>
      <c r="E61" s="107"/>
      <c r="F61" s="107"/>
      <c r="G61" s="107"/>
      <c r="H61" s="107"/>
    </row>
    <row r="62" spans="2:8" s="108" customFormat="1">
      <c r="B62" s="107"/>
      <c r="C62" s="107"/>
      <c r="D62" s="107"/>
      <c r="E62" s="107"/>
      <c r="F62" s="107"/>
      <c r="G62" s="107"/>
      <c r="H62" s="107"/>
    </row>
    <row r="63" spans="2:8" s="108" customFormat="1">
      <c r="B63" s="107"/>
      <c r="C63" s="107"/>
      <c r="D63" s="107"/>
      <c r="E63" s="107"/>
      <c r="F63" s="107"/>
      <c r="G63" s="107"/>
      <c r="H63" s="107"/>
    </row>
    <row r="64" spans="2:8" s="108" customFormat="1">
      <c r="B64" s="107"/>
      <c r="C64" s="107"/>
      <c r="D64" s="107"/>
      <c r="E64" s="107"/>
      <c r="F64" s="107"/>
      <c r="G64" s="107"/>
      <c r="H64" s="107"/>
    </row>
    <row r="65" spans="2:8" s="108" customFormat="1">
      <c r="B65" s="107"/>
      <c r="C65" s="107"/>
      <c r="D65" s="107"/>
      <c r="E65" s="107"/>
      <c r="F65" s="107"/>
      <c r="G65" s="107"/>
      <c r="H65" s="107"/>
    </row>
    <row r="66" spans="2:8" s="108" customFormat="1">
      <c r="B66" s="107"/>
      <c r="C66" s="107"/>
      <c r="D66" s="107"/>
      <c r="E66" s="107"/>
      <c r="F66" s="107"/>
      <c r="G66" s="107"/>
      <c r="H66" s="107"/>
    </row>
    <row r="67" spans="2:8" s="108" customFormat="1">
      <c r="B67" s="107"/>
      <c r="C67" s="107"/>
      <c r="D67" s="107"/>
      <c r="E67" s="107"/>
      <c r="F67" s="107"/>
      <c r="G67" s="107"/>
      <c r="H67" s="107"/>
    </row>
    <row r="68" spans="2:8" s="108" customFormat="1">
      <c r="B68" s="107"/>
      <c r="C68" s="107"/>
      <c r="D68" s="107"/>
      <c r="E68" s="107"/>
      <c r="F68" s="107"/>
      <c r="G68" s="107"/>
      <c r="H68" s="107"/>
    </row>
    <row r="69" spans="2:8" s="108" customFormat="1">
      <c r="B69" s="107"/>
      <c r="C69" s="107"/>
      <c r="D69" s="107"/>
      <c r="E69" s="107"/>
      <c r="F69" s="107"/>
      <c r="G69" s="107"/>
      <c r="H69" s="107"/>
    </row>
    <row r="70" spans="2:8" s="108" customFormat="1">
      <c r="B70" s="107"/>
      <c r="C70" s="107"/>
      <c r="D70" s="107"/>
      <c r="E70" s="107"/>
      <c r="F70" s="107"/>
      <c r="G70" s="107"/>
      <c r="H70" s="107"/>
    </row>
    <row r="71" spans="2:8" s="108" customFormat="1">
      <c r="B71" s="107"/>
      <c r="C71" s="107"/>
      <c r="D71" s="107"/>
      <c r="E71" s="107"/>
      <c r="F71" s="107"/>
      <c r="G71" s="107"/>
      <c r="H71" s="107"/>
    </row>
    <row r="72" spans="2:8" s="108" customFormat="1">
      <c r="B72" s="107"/>
      <c r="C72" s="107"/>
      <c r="D72" s="107"/>
      <c r="E72" s="107"/>
      <c r="F72" s="107"/>
      <c r="G72" s="107"/>
      <c r="H72" s="107"/>
    </row>
    <row r="73" spans="2:8" s="108" customFormat="1">
      <c r="B73" s="107"/>
      <c r="C73" s="107"/>
      <c r="D73" s="107"/>
      <c r="E73" s="107"/>
      <c r="F73" s="107"/>
      <c r="G73" s="107"/>
      <c r="H73" s="107"/>
    </row>
    <row r="74" spans="2:8" s="108" customFormat="1">
      <c r="B74" s="107"/>
      <c r="C74" s="107"/>
      <c r="D74" s="107"/>
      <c r="E74" s="107"/>
      <c r="F74" s="107"/>
      <c r="G74" s="107"/>
      <c r="H74" s="107"/>
    </row>
    <row r="75" spans="2:8" s="108" customFormat="1">
      <c r="B75" s="107"/>
      <c r="C75" s="107"/>
      <c r="D75" s="107"/>
      <c r="E75" s="107"/>
      <c r="F75" s="107"/>
      <c r="G75" s="107"/>
      <c r="H75" s="107"/>
    </row>
    <row r="76" spans="2:8" s="108" customFormat="1">
      <c r="B76" s="107"/>
      <c r="C76" s="107"/>
      <c r="D76" s="107"/>
      <c r="E76" s="107"/>
      <c r="F76" s="107"/>
      <c r="G76" s="107"/>
      <c r="H76" s="107"/>
    </row>
    <row r="77" spans="2:8" s="108" customFormat="1">
      <c r="B77" s="107"/>
      <c r="C77" s="107"/>
      <c r="D77" s="107"/>
      <c r="E77" s="107"/>
      <c r="F77" s="107"/>
      <c r="G77" s="107"/>
      <c r="H77" s="107"/>
    </row>
    <row r="78" spans="2:8" s="108" customFormat="1">
      <c r="B78" s="107"/>
      <c r="C78" s="107"/>
      <c r="D78" s="107"/>
      <c r="E78" s="107"/>
      <c r="F78" s="107"/>
      <c r="G78" s="107"/>
      <c r="H78" s="107"/>
    </row>
    <row r="79" spans="2:8" s="108" customFormat="1">
      <c r="B79" s="107"/>
      <c r="C79" s="107"/>
      <c r="D79" s="107"/>
      <c r="E79" s="107"/>
      <c r="F79" s="107"/>
      <c r="G79" s="107"/>
      <c r="H79" s="107"/>
    </row>
    <row r="80" spans="2:8" s="108" customFormat="1">
      <c r="B80" s="107"/>
      <c r="C80" s="107"/>
      <c r="D80" s="107"/>
      <c r="E80" s="107"/>
      <c r="F80" s="107"/>
      <c r="G80" s="107"/>
      <c r="H80" s="107"/>
    </row>
    <row r="81" spans="2:8" s="108" customFormat="1">
      <c r="B81" s="107"/>
      <c r="C81" s="107"/>
      <c r="D81" s="107"/>
      <c r="E81" s="107"/>
      <c r="F81" s="107"/>
      <c r="G81" s="107"/>
      <c r="H81" s="107"/>
    </row>
    <row r="82" spans="2:8" s="108" customFormat="1">
      <c r="B82" s="107"/>
      <c r="C82" s="107"/>
      <c r="D82" s="107"/>
      <c r="E82" s="107"/>
      <c r="F82" s="107"/>
      <c r="G82" s="107"/>
      <c r="H82" s="107"/>
    </row>
    <row r="83" spans="2:8" s="108" customFormat="1">
      <c r="B83" s="107"/>
      <c r="C83" s="107"/>
      <c r="D83" s="107"/>
      <c r="E83" s="107"/>
      <c r="F83" s="107"/>
      <c r="G83" s="107"/>
      <c r="H83" s="107"/>
    </row>
    <row r="84" spans="2:8" s="108" customFormat="1">
      <c r="B84" s="107"/>
      <c r="C84" s="107"/>
      <c r="D84" s="107"/>
      <c r="E84" s="107"/>
      <c r="F84" s="107"/>
      <c r="G84" s="107"/>
      <c r="H84" s="107"/>
    </row>
    <row r="85" spans="2:8" s="108" customFormat="1">
      <c r="B85" s="107"/>
      <c r="C85" s="107"/>
      <c r="D85" s="107"/>
      <c r="E85" s="107"/>
      <c r="F85" s="107"/>
      <c r="G85" s="107"/>
      <c r="H85" s="107"/>
    </row>
    <row r="86" spans="2:8" s="108" customFormat="1">
      <c r="B86" s="107"/>
      <c r="C86" s="107"/>
      <c r="D86" s="107"/>
      <c r="E86" s="107"/>
      <c r="F86" s="107"/>
      <c r="G86" s="107"/>
      <c r="H86" s="107"/>
    </row>
    <row r="87" spans="2:8" s="108" customFormat="1">
      <c r="B87" s="107"/>
      <c r="C87" s="107"/>
      <c r="D87" s="107"/>
      <c r="E87" s="107"/>
      <c r="F87" s="107"/>
      <c r="G87" s="107"/>
      <c r="H87" s="107"/>
    </row>
    <row r="88" spans="2:8" s="108" customFormat="1">
      <c r="B88" s="107"/>
      <c r="C88" s="107"/>
      <c r="D88" s="107"/>
      <c r="E88" s="107"/>
      <c r="F88" s="107"/>
      <c r="G88" s="107"/>
      <c r="H88" s="107"/>
    </row>
    <row r="89" spans="2:8" s="108" customFormat="1">
      <c r="B89" s="107"/>
      <c r="C89" s="107"/>
      <c r="D89" s="107"/>
      <c r="E89" s="107"/>
      <c r="F89" s="107"/>
      <c r="G89" s="107"/>
      <c r="H89" s="107"/>
    </row>
    <row r="90" spans="2:8" s="108" customFormat="1">
      <c r="B90" s="107"/>
      <c r="C90" s="107"/>
      <c r="D90" s="107"/>
      <c r="E90" s="107"/>
      <c r="F90" s="107"/>
      <c r="G90" s="107"/>
      <c r="H90" s="107"/>
    </row>
    <row r="91" spans="2:8" s="108" customFormat="1">
      <c r="B91" s="107"/>
      <c r="C91" s="107"/>
      <c r="D91" s="107"/>
      <c r="E91" s="107"/>
      <c r="F91" s="107"/>
      <c r="G91" s="107"/>
      <c r="H91" s="107"/>
    </row>
    <row r="92" spans="2:8" s="108" customFormat="1">
      <c r="B92" s="107"/>
      <c r="C92" s="107"/>
      <c r="D92" s="107"/>
      <c r="E92" s="107"/>
      <c r="F92" s="107"/>
      <c r="G92" s="107"/>
      <c r="H92" s="107"/>
    </row>
    <row r="93" spans="2:8" s="108" customFormat="1">
      <c r="B93" s="107"/>
      <c r="C93" s="107"/>
      <c r="D93" s="107"/>
      <c r="E93" s="107"/>
      <c r="F93" s="107"/>
      <c r="G93" s="107"/>
      <c r="H93" s="107"/>
    </row>
    <row r="94" spans="2:8" s="108" customFormat="1">
      <c r="B94" s="107"/>
      <c r="C94" s="107"/>
      <c r="D94" s="107"/>
      <c r="E94" s="107"/>
      <c r="F94" s="107"/>
      <c r="G94" s="107"/>
      <c r="H94" s="107"/>
    </row>
    <row r="95" spans="2:8" s="108" customFormat="1">
      <c r="B95" s="107"/>
      <c r="C95" s="107"/>
      <c r="D95" s="107"/>
      <c r="E95" s="107"/>
      <c r="F95" s="107"/>
      <c r="G95" s="107"/>
      <c r="H95" s="107"/>
    </row>
    <row r="96" spans="2:8" s="108" customFormat="1">
      <c r="B96" s="107"/>
      <c r="C96" s="107"/>
      <c r="D96" s="107"/>
      <c r="E96" s="107"/>
      <c r="F96" s="107"/>
      <c r="G96" s="107"/>
      <c r="H96" s="107"/>
    </row>
    <row r="97" spans="2:8" s="108" customFormat="1">
      <c r="B97" s="107"/>
      <c r="C97" s="107"/>
      <c r="D97" s="107"/>
      <c r="E97" s="107"/>
      <c r="F97" s="107"/>
      <c r="G97" s="107"/>
      <c r="H97" s="107"/>
    </row>
    <row r="98" spans="2:8" s="108" customFormat="1">
      <c r="B98" s="107"/>
      <c r="C98" s="107"/>
      <c r="D98" s="107"/>
      <c r="E98" s="107"/>
      <c r="F98" s="107"/>
      <c r="G98" s="107"/>
      <c r="H98" s="107"/>
    </row>
    <row r="99" spans="2:8" s="108" customFormat="1">
      <c r="B99" s="107"/>
      <c r="C99" s="107"/>
      <c r="D99" s="107"/>
      <c r="E99" s="107"/>
      <c r="F99" s="107"/>
      <c r="G99" s="107"/>
      <c r="H99" s="107"/>
    </row>
    <row r="100" spans="2:8" s="108" customFormat="1">
      <c r="B100" s="107"/>
      <c r="C100" s="107"/>
      <c r="D100" s="107"/>
      <c r="E100" s="107"/>
      <c r="F100" s="107"/>
      <c r="G100" s="107"/>
      <c r="H100" s="107"/>
    </row>
    <row r="101" spans="2:8" s="108" customFormat="1">
      <c r="B101" s="107"/>
      <c r="C101" s="107"/>
      <c r="D101" s="107"/>
      <c r="E101" s="107"/>
      <c r="F101" s="107"/>
      <c r="G101" s="107"/>
      <c r="H101" s="107"/>
    </row>
    <row r="102" spans="2:8" s="108" customFormat="1">
      <c r="B102" s="107"/>
      <c r="C102" s="107"/>
      <c r="D102" s="107"/>
      <c r="E102" s="107"/>
      <c r="F102" s="107"/>
      <c r="G102" s="107"/>
      <c r="H102" s="107"/>
    </row>
    <row r="103" spans="2:8" s="108" customFormat="1">
      <c r="B103" s="107"/>
      <c r="C103" s="107"/>
      <c r="D103" s="107"/>
      <c r="E103" s="107"/>
      <c r="F103" s="107"/>
      <c r="G103" s="107"/>
      <c r="H103" s="107"/>
    </row>
    <row r="104" spans="2:8" s="108" customFormat="1">
      <c r="B104" s="107"/>
      <c r="C104" s="107"/>
      <c r="D104" s="107"/>
      <c r="E104" s="107"/>
      <c r="F104" s="107"/>
      <c r="G104" s="107"/>
      <c r="H104" s="107"/>
    </row>
    <row r="105" spans="2:8" s="108" customFormat="1">
      <c r="B105" s="107"/>
      <c r="C105" s="107"/>
      <c r="D105" s="107"/>
      <c r="E105" s="107"/>
      <c r="F105" s="107"/>
      <c r="G105" s="107"/>
      <c r="H105" s="107"/>
    </row>
    <row r="106" spans="2:8" s="108" customFormat="1">
      <c r="B106" s="107"/>
      <c r="C106" s="107"/>
      <c r="D106" s="107"/>
      <c r="E106" s="107"/>
      <c r="F106" s="107"/>
      <c r="G106" s="107"/>
      <c r="H106" s="107"/>
    </row>
    <row r="107" spans="2:8" s="108" customFormat="1">
      <c r="B107" s="107"/>
      <c r="C107" s="107"/>
      <c r="D107" s="107"/>
      <c r="E107" s="107"/>
      <c r="F107" s="107"/>
      <c r="G107" s="107"/>
      <c r="H107" s="107"/>
    </row>
    <row r="108" spans="2:8" s="108" customFormat="1">
      <c r="B108" s="107"/>
      <c r="C108" s="107"/>
      <c r="D108" s="107"/>
      <c r="E108" s="107"/>
      <c r="F108" s="107"/>
      <c r="G108" s="107"/>
      <c r="H108" s="107"/>
    </row>
    <row r="109" spans="2:8" s="108" customFormat="1">
      <c r="B109" s="107"/>
      <c r="C109" s="107"/>
      <c r="D109" s="107"/>
      <c r="E109" s="107"/>
      <c r="F109" s="107"/>
      <c r="G109" s="107"/>
      <c r="H109" s="107"/>
    </row>
    <row r="110" spans="2:8" s="108" customFormat="1">
      <c r="B110" s="107"/>
      <c r="C110" s="107"/>
      <c r="D110" s="107"/>
      <c r="E110" s="107"/>
      <c r="F110" s="107"/>
      <c r="G110" s="107"/>
      <c r="H110" s="107"/>
    </row>
    <row r="111" spans="2:8" s="108" customFormat="1">
      <c r="B111" s="107"/>
      <c r="C111" s="107"/>
      <c r="D111" s="107"/>
      <c r="E111" s="107"/>
      <c r="F111" s="107"/>
      <c r="G111" s="107"/>
      <c r="H111" s="107"/>
    </row>
    <row r="112" spans="2:8" s="108" customFormat="1">
      <c r="B112" s="107"/>
      <c r="C112" s="107"/>
      <c r="D112" s="107"/>
      <c r="E112" s="107"/>
      <c r="F112" s="107"/>
      <c r="G112" s="107"/>
      <c r="H112" s="107"/>
    </row>
    <row r="113" spans="2:8" s="108" customFormat="1">
      <c r="B113" s="107"/>
      <c r="C113" s="107"/>
      <c r="D113" s="107"/>
      <c r="E113" s="107"/>
      <c r="F113" s="107"/>
      <c r="G113" s="107"/>
      <c r="H113" s="107"/>
    </row>
    <row r="114" spans="2:8" s="108" customFormat="1">
      <c r="B114" s="107"/>
      <c r="C114" s="107"/>
      <c r="D114" s="107"/>
      <c r="E114" s="107"/>
      <c r="F114" s="107"/>
      <c r="G114" s="107"/>
      <c r="H114" s="107"/>
    </row>
    <row r="115" spans="2:8" s="108" customFormat="1">
      <c r="B115" s="107"/>
      <c r="C115" s="107"/>
      <c r="D115" s="107"/>
      <c r="E115" s="107"/>
      <c r="F115" s="107"/>
      <c r="G115" s="107"/>
      <c r="H115" s="107"/>
    </row>
    <row r="116" spans="2:8" s="108" customFormat="1">
      <c r="B116" s="107"/>
      <c r="C116" s="107"/>
      <c r="D116" s="107"/>
      <c r="E116" s="107"/>
      <c r="F116" s="107"/>
      <c r="G116" s="107"/>
      <c r="H116" s="107"/>
    </row>
    <row r="117" spans="2:8" s="108" customFormat="1">
      <c r="B117" s="107"/>
      <c r="C117" s="107"/>
      <c r="D117" s="107"/>
      <c r="E117" s="107"/>
      <c r="F117" s="107"/>
      <c r="G117" s="107"/>
      <c r="H117" s="107"/>
    </row>
    <row r="118" spans="2:8" s="108" customFormat="1">
      <c r="B118" s="107"/>
      <c r="C118" s="107"/>
      <c r="D118" s="107"/>
      <c r="E118" s="107"/>
      <c r="F118" s="107"/>
      <c r="G118" s="107"/>
      <c r="H118" s="107"/>
    </row>
    <row r="119" spans="2:8" s="108" customFormat="1">
      <c r="B119" s="107"/>
      <c r="C119" s="107"/>
      <c r="D119" s="107"/>
      <c r="E119" s="107"/>
      <c r="F119" s="107"/>
      <c r="G119" s="107"/>
      <c r="H119" s="107"/>
    </row>
    <row r="120" spans="2:8" s="108" customFormat="1">
      <c r="B120" s="107"/>
      <c r="C120" s="107"/>
      <c r="D120" s="107"/>
      <c r="E120" s="107"/>
      <c r="F120" s="107"/>
      <c r="G120" s="107"/>
      <c r="H120" s="107"/>
    </row>
    <row r="121" spans="2:8" s="108" customFormat="1">
      <c r="B121" s="107"/>
      <c r="C121" s="107"/>
      <c r="D121" s="107"/>
      <c r="E121" s="107"/>
      <c r="F121" s="107"/>
      <c r="G121" s="107"/>
      <c r="H121" s="107"/>
    </row>
    <row r="122" spans="2:8" s="108" customFormat="1">
      <c r="B122" s="107"/>
      <c r="C122" s="107"/>
      <c r="D122" s="107"/>
      <c r="E122" s="107"/>
      <c r="F122" s="107"/>
      <c r="G122" s="107"/>
      <c r="H122" s="107"/>
    </row>
    <row r="123" spans="2:8" s="108" customFormat="1">
      <c r="B123" s="107"/>
      <c r="C123" s="107"/>
      <c r="D123" s="107"/>
      <c r="E123" s="107"/>
      <c r="F123" s="107"/>
      <c r="G123" s="107"/>
      <c r="H123" s="107"/>
    </row>
    <row r="124" spans="2:8" s="108" customFormat="1">
      <c r="B124" s="107"/>
      <c r="C124" s="107"/>
      <c r="D124" s="107"/>
      <c r="E124" s="107"/>
      <c r="F124" s="107"/>
      <c r="G124" s="107"/>
      <c r="H124" s="107"/>
    </row>
    <row r="125" spans="2:8" s="108" customFormat="1">
      <c r="B125" s="107"/>
      <c r="C125" s="107"/>
      <c r="D125" s="107"/>
      <c r="E125" s="107"/>
      <c r="F125" s="107"/>
      <c r="G125" s="107"/>
      <c r="H125" s="107"/>
    </row>
    <row r="126" spans="2:8" s="108" customFormat="1">
      <c r="B126" s="107"/>
      <c r="C126" s="107"/>
      <c r="D126" s="107"/>
      <c r="E126" s="107"/>
      <c r="F126" s="107"/>
      <c r="G126" s="107"/>
      <c r="H126" s="107"/>
    </row>
    <row r="127" spans="2:8" s="108" customFormat="1">
      <c r="B127" s="107"/>
      <c r="C127" s="107"/>
      <c r="D127" s="107"/>
      <c r="E127" s="107"/>
      <c r="F127" s="107"/>
      <c r="G127" s="107"/>
      <c r="H127" s="107"/>
    </row>
    <row r="128" spans="2:8" s="108" customFormat="1">
      <c r="B128" s="107"/>
      <c r="C128" s="107"/>
      <c r="D128" s="107"/>
      <c r="E128" s="107"/>
      <c r="F128" s="107"/>
      <c r="G128" s="107"/>
      <c r="H128" s="107"/>
    </row>
    <row r="129" spans="2:8" s="108" customFormat="1">
      <c r="B129" s="107"/>
      <c r="C129" s="107"/>
      <c r="D129" s="107"/>
      <c r="E129" s="107"/>
      <c r="F129" s="107"/>
      <c r="G129" s="107"/>
      <c r="H129" s="107"/>
    </row>
    <row r="130" spans="2:8" s="108" customFormat="1">
      <c r="B130" s="107"/>
      <c r="C130" s="107"/>
      <c r="D130" s="107"/>
      <c r="E130" s="107"/>
      <c r="F130" s="107"/>
      <c r="G130" s="107"/>
      <c r="H130" s="107"/>
    </row>
    <row r="131" spans="2:8" s="108" customFormat="1">
      <c r="B131" s="107"/>
      <c r="C131" s="107"/>
      <c r="D131" s="107"/>
      <c r="E131" s="107"/>
      <c r="F131" s="107"/>
      <c r="G131" s="107"/>
      <c r="H131" s="107"/>
    </row>
    <row r="132" spans="2:8" s="108" customFormat="1">
      <c r="B132" s="107"/>
      <c r="C132" s="107"/>
      <c r="D132" s="107"/>
      <c r="E132" s="107"/>
      <c r="F132" s="107"/>
      <c r="G132" s="107"/>
      <c r="H132" s="107"/>
    </row>
    <row r="133" spans="2:8" s="108" customFormat="1">
      <c r="B133" s="107"/>
      <c r="C133" s="107"/>
      <c r="D133" s="107"/>
      <c r="E133" s="107"/>
      <c r="F133" s="107"/>
      <c r="G133" s="107"/>
      <c r="H133" s="107"/>
    </row>
    <row r="134" spans="2:8" s="108" customFormat="1">
      <c r="B134" s="107"/>
      <c r="C134" s="107"/>
      <c r="D134" s="107"/>
      <c r="E134" s="107"/>
      <c r="F134" s="107"/>
      <c r="G134" s="107"/>
      <c r="H134" s="107"/>
    </row>
    <row r="135" spans="2:8" s="108" customFormat="1">
      <c r="B135" s="107"/>
      <c r="C135" s="107"/>
      <c r="D135" s="107"/>
      <c r="E135" s="107"/>
      <c r="F135" s="107"/>
      <c r="G135" s="107"/>
      <c r="H135" s="107"/>
    </row>
    <row r="136" spans="2:8" s="108" customFormat="1">
      <c r="B136" s="107"/>
      <c r="C136" s="107"/>
      <c r="D136" s="107"/>
      <c r="E136" s="107"/>
      <c r="F136" s="107"/>
      <c r="G136" s="107"/>
      <c r="H136" s="107"/>
    </row>
    <row r="137" spans="2:8" s="108" customFormat="1">
      <c r="B137" s="107"/>
      <c r="C137" s="107"/>
      <c r="D137" s="107"/>
      <c r="E137" s="107"/>
      <c r="F137" s="107"/>
      <c r="G137" s="107"/>
      <c r="H137" s="107"/>
    </row>
    <row r="138" spans="2:8" s="108" customFormat="1">
      <c r="B138" s="107"/>
      <c r="C138" s="107"/>
      <c r="D138" s="107"/>
      <c r="E138" s="107"/>
      <c r="F138" s="107"/>
      <c r="G138" s="107"/>
      <c r="H138" s="107"/>
    </row>
    <row r="139" spans="2:8" s="108" customFormat="1">
      <c r="B139" s="107"/>
      <c r="C139" s="107"/>
      <c r="D139" s="107"/>
      <c r="E139" s="107"/>
      <c r="F139" s="107"/>
      <c r="G139" s="107"/>
      <c r="H139" s="107"/>
    </row>
    <row r="140" spans="2:8" s="108" customFormat="1">
      <c r="B140" s="107"/>
      <c r="C140" s="107"/>
      <c r="D140" s="107"/>
      <c r="E140" s="107"/>
      <c r="F140" s="107"/>
      <c r="G140" s="107"/>
      <c r="H140" s="107"/>
    </row>
    <row r="141" spans="2:8" s="108" customFormat="1">
      <c r="B141" s="107"/>
      <c r="C141" s="107"/>
      <c r="D141" s="107"/>
      <c r="E141" s="107"/>
      <c r="F141" s="107"/>
      <c r="G141" s="107"/>
      <c r="H141" s="107"/>
    </row>
    <row r="142" spans="2:8" s="108" customFormat="1">
      <c r="B142" s="107"/>
      <c r="C142" s="107"/>
      <c r="D142" s="107"/>
      <c r="E142" s="107"/>
      <c r="F142" s="107"/>
      <c r="G142" s="107"/>
      <c r="H142" s="107"/>
    </row>
    <row r="143" spans="2:8" s="108" customFormat="1">
      <c r="B143" s="107"/>
      <c r="C143" s="107"/>
      <c r="D143" s="107"/>
      <c r="E143" s="107"/>
      <c r="F143" s="107"/>
      <c r="G143" s="107"/>
      <c r="H143" s="107"/>
    </row>
    <row r="144" spans="2:8" s="108" customFormat="1">
      <c r="B144" s="107"/>
      <c r="C144" s="107"/>
      <c r="D144" s="107"/>
      <c r="E144" s="107"/>
      <c r="F144" s="107"/>
      <c r="G144" s="107"/>
      <c r="H144" s="107"/>
    </row>
    <row r="145" spans="2:8" s="108" customFormat="1">
      <c r="B145" s="107"/>
      <c r="C145" s="107"/>
      <c r="D145" s="107"/>
      <c r="E145" s="107"/>
      <c r="F145" s="107"/>
      <c r="G145" s="107"/>
      <c r="H145" s="107"/>
    </row>
    <row r="146" spans="2:8" s="108" customFormat="1">
      <c r="B146" s="107"/>
      <c r="C146" s="107"/>
      <c r="D146" s="107"/>
      <c r="E146" s="107"/>
      <c r="F146" s="107"/>
      <c r="G146" s="107"/>
      <c r="H146" s="107"/>
    </row>
    <row r="147" spans="2:8" s="108" customFormat="1">
      <c r="B147" s="107"/>
      <c r="C147" s="107"/>
      <c r="D147" s="107"/>
      <c r="E147" s="107"/>
      <c r="F147" s="107"/>
      <c r="G147" s="107"/>
      <c r="H147" s="107"/>
    </row>
    <row r="148" spans="2:8" s="108" customFormat="1">
      <c r="B148" s="107"/>
      <c r="C148" s="107"/>
      <c r="D148" s="107"/>
      <c r="E148" s="107"/>
      <c r="F148" s="107"/>
      <c r="G148" s="107"/>
      <c r="H148" s="107"/>
    </row>
    <row r="149" spans="2:8" s="108" customFormat="1">
      <c r="B149" s="107"/>
      <c r="C149" s="107"/>
      <c r="D149" s="107"/>
      <c r="E149" s="107"/>
      <c r="F149" s="107"/>
      <c r="G149" s="107"/>
      <c r="H149" s="107"/>
    </row>
    <row r="150" spans="2:8" s="108" customFormat="1">
      <c r="B150" s="107"/>
      <c r="C150" s="107"/>
      <c r="D150" s="107"/>
      <c r="E150" s="107"/>
      <c r="F150" s="107"/>
      <c r="G150" s="107"/>
      <c r="H150" s="107"/>
    </row>
    <row r="151" spans="2:8" s="108" customFormat="1">
      <c r="B151" s="107"/>
      <c r="C151" s="107"/>
      <c r="D151" s="107"/>
      <c r="E151" s="107"/>
      <c r="F151" s="107"/>
      <c r="G151" s="107"/>
      <c r="H151" s="107"/>
    </row>
    <row r="152" spans="2:8" s="108" customFormat="1">
      <c r="B152" s="107"/>
      <c r="C152" s="107"/>
      <c r="D152" s="107"/>
      <c r="E152" s="107"/>
      <c r="F152" s="107"/>
      <c r="G152" s="107"/>
      <c r="H152" s="107"/>
    </row>
    <row r="153" spans="2:8" s="108" customFormat="1">
      <c r="B153" s="107"/>
      <c r="C153" s="107"/>
      <c r="D153" s="107"/>
      <c r="E153" s="107"/>
      <c r="F153" s="107"/>
      <c r="G153" s="107"/>
      <c r="H153" s="107"/>
    </row>
    <row r="154" spans="2:8" s="108" customFormat="1">
      <c r="B154" s="107"/>
      <c r="C154" s="107"/>
      <c r="D154" s="107"/>
      <c r="E154" s="107"/>
      <c r="F154" s="107"/>
      <c r="G154" s="107"/>
      <c r="H154" s="107"/>
    </row>
    <row r="155" spans="2:8" s="108" customFormat="1">
      <c r="B155" s="107"/>
      <c r="C155" s="107"/>
      <c r="D155" s="107"/>
      <c r="E155" s="107"/>
      <c r="F155" s="107"/>
      <c r="G155" s="107"/>
      <c r="H155" s="107"/>
    </row>
    <row r="156" spans="2:8" s="108" customFormat="1">
      <c r="B156" s="107"/>
      <c r="C156" s="107"/>
      <c r="D156" s="107"/>
      <c r="E156" s="107"/>
      <c r="F156" s="107"/>
      <c r="G156" s="107"/>
      <c r="H156" s="107"/>
    </row>
    <row r="157" spans="2:8" s="108" customFormat="1">
      <c r="B157" s="107"/>
      <c r="C157" s="107"/>
      <c r="D157" s="107"/>
      <c r="E157" s="107"/>
      <c r="F157" s="107"/>
      <c r="G157" s="107"/>
      <c r="H157" s="107"/>
    </row>
    <row r="158" spans="2:8" s="108" customFormat="1">
      <c r="B158" s="107"/>
      <c r="C158" s="107"/>
      <c r="D158" s="107"/>
      <c r="E158" s="107"/>
      <c r="F158" s="107"/>
      <c r="G158" s="107"/>
      <c r="H158" s="107"/>
    </row>
    <row r="159" spans="2:8" s="108" customFormat="1">
      <c r="B159" s="107"/>
      <c r="C159" s="107"/>
      <c r="D159" s="107"/>
      <c r="E159" s="107"/>
      <c r="F159" s="107"/>
      <c r="G159" s="107"/>
      <c r="H159" s="107"/>
    </row>
    <row r="160" spans="2:8" s="108" customFormat="1">
      <c r="B160" s="107"/>
      <c r="C160" s="107"/>
      <c r="D160" s="107"/>
      <c r="E160" s="107"/>
      <c r="F160" s="107"/>
      <c r="G160" s="107"/>
      <c r="H160" s="107"/>
    </row>
    <row r="161" spans="2:8" s="108" customFormat="1">
      <c r="B161" s="107"/>
      <c r="C161" s="107"/>
      <c r="D161" s="107"/>
      <c r="E161" s="107"/>
      <c r="F161" s="107"/>
      <c r="G161" s="107"/>
      <c r="H161" s="107"/>
    </row>
    <row r="162" spans="2:8" s="108" customFormat="1">
      <c r="B162" s="107"/>
      <c r="C162" s="107"/>
      <c r="D162" s="107"/>
      <c r="E162" s="107"/>
      <c r="F162" s="107"/>
      <c r="G162" s="107"/>
      <c r="H162" s="107"/>
    </row>
    <row r="163" spans="2:8" s="108" customFormat="1">
      <c r="B163" s="107"/>
      <c r="C163" s="107"/>
      <c r="D163" s="107"/>
      <c r="E163" s="107"/>
      <c r="F163" s="107"/>
      <c r="G163" s="107"/>
      <c r="H163" s="107"/>
    </row>
    <row r="164" spans="2:8" s="108" customFormat="1">
      <c r="B164" s="107"/>
      <c r="C164" s="107"/>
      <c r="D164" s="107"/>
      <c r="E164" s="107"/>
      <c r="F164" s="107"/>
      <c r="G164" s="107"/>
      <c r="H164" s="107"/>
    </row>
    <row r="165" spans="2:8" s="108" customFormat="1">
      <c r="B165" s="107"/>
      <c r="C165" s="107"/>
      <c r="D165" s="107"/>
      <c r="E165" s="107"/>
      <c r="F165" s="107"/>
      <c r="G165" s="107"/>
      <c r="H165" s="107"/>
    </row>
    <row r="166" spans="2:8" s="108" customFormat="1">
      <c r="B166" s="107"/>
      <c r="C166" s="107"/>
      <c r="D166" s="107"/>
      <c r="E166" s="107"/>
      <c r="F166" s="107"/>
      <c r="G166" s="107"/>
      <c r="H166" s="107"/>
    </row>
    <row r="167" spans="2:8" s="108" customFormat="1">
      <c r="B167" s="107"/>
      <c r="C167" s="107"/>
      <c r="D167" s="107"/>
      <c r="E167" s="107"/>
      <c r="F167" s="107"/>
      <c r="G167" s="107"/>
      <c r="H167" s="107"/>
    </row>
    <row r="168" spans="2:8" s="108" customFormat="1">
      <c r="B168" s="107"/>
      <c r="C168" s="107"/>
      <c r="D168" s="107"/>
      <c r="E168" s="107"/>
      <c r="F168" s="107"/>
      <c r="G168" s="107"/>
      <c r="H168" s="107"/>
    </row>
    <row r="169" spans="2:8" s="108" customFormat="1">
      <c r="B169" s="107"/>
      <c r="C169" s="107"/>
      <c r="D169" s="107"/>
      <c r="E169" s="107"/>
      <c r="F169" s="107"/>
      <c r="G169" s="107"/>
      <c r="H169" s="107"/>
    </row>
    <row r="170" spans="2:8" s="108" customFormat="1">
      <c r="B170" s="107"/>
      <c r="C170" s="107"/>
      <c r="D170" s="107"/>
      <c r="E170" s="107"/>
      <c r="F170" s="107"/>
      <c r="G170" s="107"/>
      <c r="H170" s="107"/>
    </row>
    <row r="171" spans="2:8" s="108" customFormat="1">
      <c r="B171" s="107"/>
      <c r="C171" s="107"/>
      <c r="D171" s="107"/>
      <c r="E171" s="107"/>
      <c r="F171" s="107"/>
      <c r="G171" s="107"/>
      <c r="H171" s="107"/>
    </row>
    <row r="172" spans="2:8" s="108" customFormat="1">
      <c r="B172" s="107"/>
      <c r="C172" s="107"/>
      <c r="D172" s="107"/>
      <c r="E172" s="107"/>
      <c r="F172" s="107"/>
      <c r="G172" s="107"/>
      <c r="H172" s="107"/>
    </row>
    <row r="173" spans="2:8" s="108" customFormat="1">
      <c r="B173" s="107"/>
      <c r="C173" s="107"/>
      <c r="D173" s="107"/>
      <c r="E173" s="107"/>
      <c r="F173" s="107"/>
      <c r="G173" s="107"/>
      <c r="H173" s="107"/>
    </row>
    <row r="174" spans="2:8" s="108" customFormat="1">
      <c r="B174" s="107"/>
      <c r="C174" s="107"/>
      <c r="D174" s="107"/>
      <c r="E174" s="107"/>
      <c r="F174" s="107"/>
      <c r="G174" s="107"/>
      <c r="H174" s="107"/>
    </row>
    <row r="175" spans="2:8" s="108" customFormat="1">
      <c r="B175" s="107"/>
      <c r="C175" s="107"/>
      <c r="D175" s="107"/>
      <c r="E175" s="107"/>
      <c r="F175" s="107"/>
      <c r="G175" s="107"/>
      <c r="H175" s="107"/>
    </row>
    <row r="176" spans="2:8" s="108" customFormat="1">
      <c r="B176" s="107"/>
      <c r="C176" s="107"/>
      <c r="D176" s="107"/>
      <c r="E176" s="107"/>
      <c r="F176" s="107"/>
      <c r="G176" s="107"/>
      <c r="H176" s="107"/>
    </row>
    <row r="177" spans="2:8" s="108" customFormat="1">
      <c r="B177" s="107"/>
      <c r="C177" s="107"/>
      <c r="D177" s="107"/>
      <c r="E177" s="107"/>
      <c r="F177" s="107"/>
      <c r="G177" s="107"/>
      <c r="H177" s="107"/>
    </row>
    <row r="178" spans="2:8" s="108" customFormat="1">
      <c r="B178" s="107"/>
      <c r="C178" s="107"/>
      <c r="D178" s="107"/>
      <c r="E178" s="107"/>
      <c r="F178" s="107"/>
      <c r="G178" s="107"/>
      <c r="H178" s="107"/>
    </row>
    <row r="179" spans="2:8" s="108" customFormat="1">
      <c r="B179" s="107"/>
      <c r="C179" s="107"/>
      <c r="D179" s="107"/>
      <c r="E179" s="107"/>
      <c r="F179" s="107"/>
      <c r="G179" s="107"/>
      <c r="H179" s="107"/>
    </row>
    <row r="180" spans="2:8" s="108" customFormat="1">
      <c r="B180" s="107"/>
      <c r="C180" s="107"/>
      <c r="D180" s="107"/>
      <c r="E180" s="107"/>
      <c r="F180" s="107"/>
      <c r="G180" s="107"/>
      <c r="H180" s="107"/>
    </row>
    <row r="181" spans="2:8" s="108" customFormat="1">
      <c r="B181" s="107"/>
      <c r="C181" s="107"/>
      <c r="D181" s="107"/>
      <c r="E181" s="107"/>
      <c r="F181" s="107"/>
      <c r="G181" s="107"/>
      <c r="H181" s="107"/>
    </row>
    <row r="182" spans="2:8" s="108" customFormat="1">
      <c r="B182" s="107"/>
      <c r="C182" s="107"/>
      <c r="D182" s="107"/>
      <c r="E182" s="107"/>
      <c r="F182" s="107"/>
      <c r="G182" s="107"/>
      <c r="H182" s="107"/>
    </row>
    <row r="183" spans="2:8" s="108" customFormat="1">
      <c r="B183" s="107"/>
      <c r="C183" s="107"/>
      <c r="D183" s="107"/>
      <c r="E183" s="107"/>
      <c r="F183" s="107"/>
      <c r="G183" s="107"/>
      <c r="H183" s="107"/>
    </row>
    <row r="184" spans="2:8" s="108" customFormat="1">
      <c r="B184" s="107"/>
      <c r="C184" s="107"/>
      <c r="D184" s="107"/>
      <c r="E184" s="107"/>
      <c r="F184" s="107"/>
      <c r="G184" s="107"/>
      <c r="H184" s="107"/>
    </row>
    <row r="185" spans="2:8" s="108" customFormat="1">
      <c r="B185" s="107"/>
      <c r="C185" s="107"/>
      <c r="D185" s="107"/>
      <c r="E185" s="107"/>
      <c r="F185" s="107"/>
      <c r="G185" s="107"/>
      <c r="H185" s="107"/>
    </row>
    <row r="186" spans="2:8" s="108" customFormat="1">
      <c r="B186" s="107"/>
      <c r="C186" s="107"/>
      <c r="D186" s="107"/>
      <c r="E186" s="107"/>
      <c r="F186" s="107"/>
      <c r="G186" s="107"/>
      <c r="H186" s="107"/>
    </row>
    <row r="187" spans="2:8" s="108" customFormat="1">
      <c r="B187" s="107"/>
      <c r="C187" s="107"/>
      <c r="D187" s="107"/>
      <c r="E187" s="107"/>
      <c r="F187" s="107"/>
      <c r="G187" s="107"/>
      <c r="H187" s="107"/>
    </row>
    <row r="188" spans="2:8" s="108" customFormat="1">
      <c r="B188" s="107"/>
      <c r="C188" s="107"/>
      <c r="D188" s="107"/>
      <c r="E188" s="107"/>
      <c r="F188" s="107"/>
      <c r="G188" s="107"/>
      <c r="H188" s="107"/>
    </row>
    <row r="189" spans="2:8" s="108" customFormat="1">
      <c r="B189" s="107"/>
      <c r="C189" s="107"/>
      <c r="D189" s="107"/>
      <c r="E189" s="107"/>
      <c r="F189" s="107"/>
      <c r="G189" s="107"/>
      <c r="H189" s="107"/>
    </row>
    <row r="190" spans="2:8" s="108" customFormat="1">
      <c r="B190" s="107"/>
      <c r="C190" s="107"/>
      <c r="D190" s="107"/>
      <c r="E190" s="107"/>
      <c r="F190" s="107"/>
      <c r="G190" s="107"/>
      <c r="H190" s="107"/>
    </row>
    <row r="191" spans="2:8" s="108" customFormat="1">
      <c r="B191" s="107"/>
      <c r="C191" s="107"/>
      <c r="D191" s="107"/>
      <c r="E191" s="107"/>
      <c r="F191" s="107"/>
      <c r="G191" s="107"/>
      <c r="H191" s="107"/>
    </row>
    <row r="192" spans="2:8" s="108" customFormat="1">
      <c r="B192" s="107"/>
      <c r="C192" s="107"/>
      <c r="D192" s="107"/>
      <c r="E192" s="107"/>
      <c r="F192" s="107"/>
      <c r="G192" s="107"/>
      <c r="H192" s="107"/>
    </row>
    <row r="193" spans="2:8" s="108" customFormat="1">
      <c r="B193" s="107"/>
      <c r="C193" s="107"/>
      <c r="D193" s="107"/>
      <c r="E193" s="107"/>
      <c r="F193" s="107"/>
      <c r="G193" s="107"/>
      <c r="H193" s="107"/>
    </row>
    <row r="194" spans="2:8" s="108" customFormat="1">
      <c r="B194" s="107"/>
      <c r="C194" s="107"/>
      <c r="D194" s="107"/>
      <c r="E194" s="107"/>
      <c r="F194" s="107"/>
      <c r="G194" s="107"/>
      <c r="H194" s="107"/>
    </row>
    <row r="195" spans="2:8" s="108" customFormat="1">
      <c r="B195" s="107"/>
      <c r="C195" s="107"/>
      <c r="D195" s="107"/>
      <c r="E195" s="107"/>
      <c r="F195" s="107"/>
      <c r="G195" s="107"/>
      <c r="H195" s="107"/>
    </row>
    <row r="196" spans="2:8" s="108" customFormat="1">
      <c r="B196" s="107"/>
      <c r="C196" s="107"/>
      <c r="D196" s="107"/>
      <c r="E196" s="107"/>
      <c r="F196" s="107"/>
      <c r="G196" s="107"/>
      <c r="H196" s="107"/>
    </row>
    <row r="197" spans="2:8" s="108" customFormat="1">
      <c r="B197" s="107"/>
      <c r="C197" s="107"/>
      <c r="D197" s="107"/>
      <c r="E197" s="107"/>
      <c r="F197" s="107"/>
      <c r="G197" s="107"/>
      <c r="H197" s="107"/>
    </row>
    <row r="198" spans="2:8" s="108" customFormat="1">
      <c r="B198" s="107"/>
      <c r="C198" s="107"/>
      <c r="D198" s="107"/>
      <c r="E198" s="107"/>
      <c r="F198" s="107"/>
      <c r="G198" s="107"/>
      <c r="H198" s="107"/>
    </row>
    <row r="199" spans="2:8" s="108" customFormat="1">
      <c r="B199" s="107"/>
      <c r="C199" s="107"/>
      <c r="D199" s="107"/>
      <c r="E199" s="107"/>
      <c r="F199" s="107"/>
      <c r="G199" s="107"/>
      <c r="H199" s="107"/>
    </row>
    <row r="200" spans="2:8" s="108" customFormat="1">
      <c r="B200" s="107"/>
      <c r="C200" s="107"/>
      <c r="D200" s="107"/>
      <c r="E200" s="107"/>
      <c r="F200" s="107"/>
      <c r="G200" s="107"/>
      <c r="H200" s="107"/>
    </row>
    <row r="201" spans="2:8" s="108" customFormat="1">
      <c r="B201" s="107"/>
      <c r="C201" s="107"/>
      <c r="D201" s="107"/>
      <c r="E201" s="107"/>
      <c r="F201" s="107"/>
      <c r="G201" s="107"/>
      <c r="H201" s="107"/>
    </row>
    <row r="202" spans="2:8" s="108" customFormat="1">
      <c r="B202" s="107"/>
      <c r="C202" s="107"/>
      <c r="D202" s="107"/>
      <c r="E202" s="107"/>
      <c r="F202" s="107"/>
      <c r="G202" s="107"/>
      <c r="H202" s="107"/>
    </row>
    <row r="203" spans="2:8" s="108" customFormat="1">
      <c r="B203" s="107"/>
      <c r="C203" s="107"/>
      <c r="D203" s="107"/>
      <c r="E203" s="107"/>
      <c r="F203" s="107"/>
      <c r="G203" s="107"/>
      <c r="H203" s="107"/>
    </row>
    <row r="204" spans="2:8" s="108" customFormat="1">
      <c r="B204" s="107"/>
      <c r="C204" s="107"/>
      <c r="D204" s="107"/>
      <c r="E204" s="107"/>
      <c r="F204" s="107"/>
      <c r="G204" s="107"/>
      <c r="H204" s="107"/>
    </row>
    <row r="205" spans="2:8" s="108" customFormat="1">
      <c r="B205" s="107"/>
      <c r="C205" s="107"/>
      <c r="D205" s="107"/>
      <c r="E205" s="107"/>
      <c r="F205" s="107"/>
      <c r="G205" s="107"/>
      <c r="H205" s="107"/>
    </row>
    <row r="206" spans="2:8" s="108" customFormat="1">
      <c r="B206" s="107"/>
      <c r="C206" s="107"/>
      <c r="D206" s="107"/>
      <c r="E206" s="107"/>
      <c r="F206" s="107"/>
      <c r="G206" s="107"/>
      <c r="H206" s="107"/>
    </row>
    <row r="207" spans="2:8" s="108" customFormat="1">
      <c r="B207" s="107"/>
      <c r="C207" s="107"/>
      <c r="D207" s="107"/>
      <c r="E207" s="107"/>
      <c r="F207" s="107"/>
      <c r="G207" s="107"/>
      <c r="H207" s="107"/>
    </row>
    <row r="208" spans="2:8" s="108" customFormat="1">
      <c r="B208" s="107"/>
      <c r="C208" s="107"/>
      <c r="D208" s="107"/>
      <c r="E208" s="107"/>
      <c r="F208" s="107"/>
      <c r="G208" s="107"/>
      <c r="H208" s="107"/>
    </row>
    <row r="209" spans="2:8" s="108" customFormat="1">
      <c r="B209" s="107"/>
      <c r="C209" s="107"/>
      <c r="D209" s="107"/>
      <c r="E209" s="107"/>
      <c r="F209" s="107"/>
      <c r="G209" s="107"/>
      <c r="H209" s="107"/>
    </row>
    <row r="210" spans="2:8" s="108" customFormat="1">
      <c r="B210" s="107"/>
      <c r="C210" s="107"/>
      <c r="D210" s="107"/>
      <c r="E210" s="107"/>
      <c r="F210" s="107"/>
      <c r="G210" s="107"/>
      <c r="H210" s="107"/>
    </row>
    <row r="211" spans="2:8" s="108" customFormat="1">
      <c r="B211" s="107"/>
      <c r="C211" s="107"/>
      <c r="D211" s="107"/>
      <c r="E211" s="107"/>
      <c r="F211" s="107"/>
      <c r="G211" s="107"/>
      <c r="H211" s="107"/>
    </row>
    <row r="212" spans="2:8" s="108" customFormat="1">
      <c r="B212" s="107"/>
      <c r="C212" s="107"/>
      <c r="D212" s="107"/>
      <c r="E212" s="107"/>
      <c r="F212" s="107"/>
      <c r="G212" s="107"/>
      <c r="H212" s="107"/>
    </row>
    <row r="213" spans="2:8" s="108" customFormat="1">
      <c r="B213" s="107"/>
      <c r="C213" s="107"/>
      <c r="D213" s="107"/>
      <c r="E213" s="107"/>
      <c r="F213" s="107"/>
      <c r="G213" s="107"/>
      <c r="H213" s="107"/>
    </row>
    <row r="214" spans="2:8" s="108" customFormat="1">
      <c r="B214" s="107"/>
      <c r="C214" s="107"/>
      <c r="D214" s="107"/>
      <c r="E214" s="107"/>
      <c r="F214" s="107"/>
      <c r="G214" s="107"/>
      <c r="H214" s="107"/>
    </row>
    <row r="215" spans="2:8" s="108" customFormat="1">
      <c r="B215" s="107"/>
      <c r="C215" s="107"/>
      <c r="D215" s="107"/>
      <c r="E215" s="107"/>
      <c r="F215" s="107"/>
      <c r="G215" s="107"/>
      <c r="H215" s="107"/>
    </row>
    <row r="216" spans="2:8" s="108" customFormat="1">
      <c r="B216" s="107"/>
      <c r="C216" s="107"/>
      <c r="D216" s="107"/>
      <c r="E216" s="107"/>
      <c r="F216" s="107"/>
      <c r="G216" s="107"/>
      <c r="H216" s="107"/>
    </row>
    <row r="217" spans="2:8" s="108" customFormat="1">
      <c r="B217" s="107"/>
      <c r="C217" s="107"/>
      <c r="D217" s="107"/>
      <c r="E217" s="107"/>
      <c r="F217" s="107"/>
      <c r="G217" s="107"/>
      <c r="H217" s="107"/>
    </row>
    <row r="218" spans="2:8" s="108" customFormat="1">
      <c r="B218" s="107"/>
      <c r="C218" s="107"/>
      <c r="D218" s="107"/>
      <c r="E218" s="107"/>
      <c r="F218" s="107"/>
      <c r="G218" s="107"/>
      <c r="H218" s="107"/>
    </row>
    <row r="219" spans="2:8" s="108" customFormat="1">
      <c r="B219" s="107"/>
      <c r="C219" s="107"/>
      <c r="D219" s="107"/>
      <c r="E219" s="107"/>
      <c r="F219" s="107"/>
      <c r="G219" s="107"/>
      <c r="H219" s="107"/>
    </row>
    <row r="220" spans="2:8" s="108" customFormat="1">
      <c r="B220" s="107"/>
      <c r="C220" s="107"/>
      <c r="D220" s="107"/>
      <c r="E220" s="107"/>
      <c r="F220" s="107"/>
      <c r="G220" s="107"/>
      <c r="H220" s="107"/>
    </row>
    <row r="221" spans="2:8" s="108" customFormat="1">
      <c r="B221" s="107"/>
      <c r="C221" s="107"/>
      <c r="D221" s="107"/>
      <c r="E221" s="107"/>
      <c r="F221" s="107"/>
      <c r="G221" s="107"/>
      <c r="H221" s="107"/>
    </row>
    <row r="222" spans="2:8" s="108" customFormat="1">
      <c r="B222" s="107"/>
      <c r="C222" s="107"/>
      <c r="D222" s="107"/>
      <c r="E222" s="107"/>
      <c r="F222" s="107"/>
      <c r="G222" s="107"/>
      <c r="H222" s="107"/>
    </row>
    <row r="223" spans="2:8" s="108" customFormat="1">
      <c r="B223" s="107"/>
      <c r="C223" s="107"/>
      <c r="D223" s="107"/>
      <c r="E223" s="107"/>
      <c r="F223" s="107"/>
      <c r="G223" s="107"/>
      <c r="H223" s="107"/>
    </row>
    <row r="224" spans="2:8" s="108" customFormat="1">
      <c r="B224" s="107"/>
      <c r="C224" s="107"/>
      <c r="D224" s="107"/>
      <c r="E224" s="107"/>
      <c r="F224" s="107"/>
      <c r="G224" s="107"/>
      <c r="H224" s="107"/>
    </row>
    <row r="225" spans="2:8" s="108" customFormat="1">
      <c r="B225" s="107"/>
      <c r="C225" s="107"/>
      <c r="D225" s="107"/>
      <c r="E225" s="107"/>
      <c r="F225" s="107"/>
      <c r="G225" s="107"/>
      <c r="H225" s="107"/>
    </row>
    <row r="226" spans="2:8" s="108" customFormat="1">
      <c r="B226" s="107"/>
      <c r="C226" s="107"/>
      <c r="D226" s="107"/>
      <c r="E226" s="107"/>
      <c r="F226" s="107"/>
      <c r="G226" s="107"/>
      <c r="H226" s="107"/>
    </row>
    <row r="227" spans="2:8" s="108" customFormat="1">
      <c r="B227" s="107"/>
      <c r="C227" s="107"/>
      <c r="D227" s="107"/>
      <c r="E227" s="107"/>
      <c r="F227" s="107"/>
      <c r="G227" s="107"/>
      <c r="H227" s="107"/>
    </row>
    <row r="228" spans="2:8" s="108" customFormat="1">
      <c r="B228" s="107"/>
      <c r="C228" s="107"/>
      <c r="D228" s="107"/>
      <c r="E228" s="107"/>
      <c r="F228" s="107"/>
      <c r="G228" s="107"/>
      <c r="H228" s="107"/>
    </row>
    <row r="229" spans="2:8" s="108" customFormat="1">
      <c r="B229" s="107"/>
      <c r="C229" s="107"/>
      <c r="D229" s="107"/>
      <c r="E229" s="107"/>
      <c r="F229" s="107"/>
      <c r="G229" s="107"/>
      <c r="H229" s="107"/>
    </row>
  </sheetData>
  <mergeCells count="1">
    <mergeCell ref="E1:H1"/>
  </mergeCells>
  <pageMargins left="0.75" right="0.75" top="0.75" bottom="0.75" header="0.5" footer="0.5"/>
  <pageSetup scale="88" orientation="landscape" verticalDpi="1200" r:id="rId1"/>
  <headerFooter alignWithMargins="0">
    <oddHeader>&amp;C&amp;"Franklin Gothic Demi Cond,Regular"&amp;9OK TSA FRPA Evaluation - 2006</oddHeader>
    <oddFooter>&amp;L&amp;"Franklin Gothic Demi Cond,Regular"&amp;8JCH Forest Pest Management, Lumby, BC&amp;R&amp;8&amp;D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0" tint="-0.499984740745262"/>
  </sheetPr>
  <dimension ref="A1:Z274"/>
  <sheetViews>
    <sheetView workbookViewId="0">
      <selection activeCell="K32" sqref="K32"/>
    </sheetView>
  </sheetViews>
  <sheetFormatPr defaultRowHeight="15"/>
  <cols>
    <col min="1" max="4" width="7.85546875" style="15" customWidth="1"/>
    <col min="5" max="5" width="22.7109375" style="13" bestFit="1" customWidth="1"/>
    <col min="6" max="8" width="11" style="15" customWidth="1"/>
    <col min="9" max="9" width="9.140625" style="125"/>
    <col min="10" max="10" width="1.85546875" style="125" customWidth="1"/>
    <col min="11" max="16" width="9.140625" style="125"/>
    <col min="17" max="17" width="18.140625" style="125" customWidth="1"/>
    <col min="18" max="18" width="21" style="125" customWidth="1"/>
    <col min="19" max="26" width="9.140625" style="125"/>
  </cols>
  <sheetData>
    <row r="1" spans="1:26" s="4" customFormat="1" ht="15.75" thickBot="1">
      <c r="A1" s="345" t="s">
        <v>133</v>
      </c>
      <c r="B1" s="346" t="s">
        <v>134</v>
      </c>
      <c r="C1" s="346" t="s">
        <v>135</v>
      </c>
      <c r="D1" s="346" t="s">
        <v>79</v>
      </c>
      <c r="E1" s="346" t="s">
        <v>28</v>
      </c>
      <c r="F1" s="346" t="s">
        <v>29</v>
      </c>
      <c r="G1" s="346" t="s">
        <v>528</v>
      </c>
      <c r="H1" s="346" t="s">
        <v>472</v>
      </c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</row>
    <row r="2" spans="1:26">
      <c r="A2" s="340">
        <v>2009</v>
      </c>
      <c r="B2" s="338">
        <v>1</v>
      </c>
      <c r="C2" s="338">
        <v>1</v>
      </c>
      <c r="D2" s="341" t="s">
        <v>89</v>
      </c>
      <c r="E2" s="343" t="s">
        <v>118</v>
      </c>
      <c r="F2" s="338" t="s">
        <v>136</v>
      </c>
      <c r="G2" s="338" t="s">
        <v>364</v>
      </c>
      <c r="H2" s="338">
        <v>7</v>
      </c>
    </row>
    <row r="3" spans="1:26">
      <c r="A3" s="340">
        <v>2010</v>
      </c>
      <c r="B3" s="338">
        <v>2</v>
      </c>
      <c r="C3" s="338">
        <v>2</v>
      </c>
      <c r="D3" s="341" t="s">
        <v>91</v>
      </c>
      <c r="E3" s="343" t="s">
        <v>119</v>
      </c>
      <c r="F3" s="338" t="s">
        <v>137</v>
      </c>
      <c r="G3" s="338" t="s">
        <v>365</v>
      </c>
      <c r="H3" s="338">
        <v>8</v>
      </c>
    </row>
    <row r="4" spans="1:26">
      <c r="A4" s="340">
        <v>2011</v>
      </c>
      <c r="B4" s="338">
        <v>3</v>
      </c>
      <c r="C4" s="338">
        <v>3</v>
      </c>
      <c r="D4" s="341" t="s">
        <v>92</v>
      </c>
      <c r="E4" s="343" t="s">
        <v>96</v>
      </c>
      <c r="F4" s="338" t="s">
        <v>138</v>
      </c>
      <c r="G4" s="338" t="s">
        <v>366</v>
      </c>
      <c r="H4" s="338">
        <v>9</v>
      </c>
    </row>
    <row r="5" spans="1:26">
      <c r="A5" s="340">
        <v>2012</v>
      </c>
      <c r="B5" s="338">
        <v>4</v>
      </c>
      <c r="C5" s="338">
        <v>4</v>
      </c>
      <c r="D5" s="341" t="s">
        <v>74</v>
      </c>
      <c r="E5" s="343" t="s">
        <v>120</v>
      </c>
      <c r="F5" s="338" t="s">
        <v>139</v>
      </c>
      <c r="G5" s="338" t="s">
        <v>368</v>
      </c>
      <c r="H5" s="338">
        <v>10</v>
      </c>
    </row>
    <row r="6" spans="1:26" ht="15.75" thickBot="1">
      <c r="A6" s="340">
        <v>2013</v>
      </c>
      <c r="B6" s="338">
        <v>5</v>
      </c>
      <c r="C6" s="338">
        <v>5</v>
      </c>
      <c r="D6" s="341" t="s">
        <v>93</v>
      </c>
      <c r="E6" s="343" t="s">
        <v>105</v>
      </c>
      <c r="F6" s="338" t="s">
        <v>140</v>
      </c>
      <c r="G6" s="338" t="s">
        <v>370</v>
      </c>
      <c r="H6" s="339">
        <v>11</v>
      </c>
    </row>
    <row r="7" spans="1:26">
      <c r="A7" s="340">
        <v>2014</v>
      </c>
      <c r="B7" s="338">
        <v>6</v>
      </c>
      <c r="C7" s="338">
        <v>6</v>
      </c>
      <c r="D7" s="341" t="s">
        <v>73</v>
      </c>
      <c r="E7" s="343" t="s">
        <v>106</v>
      </c>
      <c r="F7" s="338" t="s">
        <v>141</v>
      </c>
      <c r="G7" s="338" t="s">
        <v>371</v>
      </c>
      <c r="H7" s="332"/>
    </row>
    <row r="8" spans="1:26">
      <c r="A8" s="340">
        <v>2015</v>
      </c>
      <c r="B8" s="338">
        <v>7</v>
      </c>
      <c r="C8" s="338">
        <v>7</v>
      </c>
      <c r="D8" s="341" t="s">
        <v>90</v>
      </c>
      <c r="E8" s="343" t="s">
        <v>107</v>
      </c>
      <c r="F8" s="338" t="s">
        <v>142</v>
      </c>
      <c r="G8" s="338" t="s">
        <v>373</v>
      </c>
      <c r="H8" s="332"/>
    </row>
    <row r="9" spans="1:26">
      <c r="A9" s="340">
        <v>2016</v>
      </c>
      <c r="B9" s="338">
        <v>8</v>
      </c>
      <c r="C9" s="338">
        <v>8</v>
      </c>
      <c r="D9" s="341" t="s">
        <v>83</v>
      </c>
      <c r="E9" s="343" t="s">
        <v>121</v>
      </c>
      <c r="F9" s="338" t="s">
        <v>143</v>
      </c>
      <c r="G9" s="338" t="s">
        <v>65</v>
      </c>
      <c r="H9" s="332"/>
    </row>
    <row r="10" spans="1:26">
      <c r="A10" s="340">
        <v>2017</v>
      </c>
      <c r="B10" s="338">
        <v>9</v>
      </c>
      <c r="C10" s="338">
        <v>9</v>
      </c>
      <c r="D10" s="341" t="s">
        <v>94</v>
      </c>
      <c r="E10" s="343" t="s">
        <v>108</v>
      </c>
      <c r="F10" s="338" t="s">
        <v>144</v>
      </c>
      <c r="G10" s="338" t="s">
        <v>375</v>
      </c>
      <c r="H10" s="332"/>
    </row>
    <row r="11" spans="1:26">
      <c r="A11" s="340">
        <v>2018</v>
      </c>
      <c r="B11" s="338">
        <v>10</v>
      </c>
      <c r="C11" s="338">
        <v>10</v>
      </c>
      <c r="D11" s="341" t="s">
        <v>61</v>
      </c>
      <c r="E11" s="343" t="s">
        <v>109</v>
      </c>
      <c r="F11" s="338" t="s">
        <v>145</v>
      </c>
      <c r="G11" s="338" t="s">
        <v>377</v>
      </c>
      <c r="H11" s="332"/>
    </row>
    <row r="12" spans="1:26">
      <c r="A12" s="340">
        <v>2019</v>
      </c>
      <c r="B12" s="338">
        <v>11</v>
      </c>
      <c r="C12" s="338">
        <v>11</v>
      </c>
      <c r="D12" s="341" t="s">
        <v>78</v>
      </c>
      <c r="E12" s="343" t="s">
        <v>110</v>
      </c>
      <c r="F12" s="338" t="s">
        <v>146</v>
      </c>
      <c r="G12" s="338" t="s">
        <v>380</v>
      </c>
      <c r="H12" s="332"/>
    </row>
    <row r="13" spans="1:26" ht="15.75" thickBot="1">
      <c r="A13" s="340">
        <v>2020</v>
      </c>
      <c r="B13" s="339">
        <v>12</v>
      </c>
      <c r="C13" s="338">
        <v>12</v>
      </c>
      <c r="D13" s="341" t="s">
        <v>95</v>
      </c>
      <c r="E13" s="343" t="s">
        <v>97</v>
      </c>
      <c r="F13" s="338" t="s">
        <v>147</v>
      </c>
      <c r="G13" s="338" t="s">
        <v>381</v>
      </c>
      <c r="H13" s="332"/>
    </row>
    <row r="14" spans="1:26">
      <c r="A14" s="338">
        <v>2021</v>
      </c>
      <c r="B14" s="332"/>
      <c r="C14" s="338">
        <v>13</v>
      </c>
      <c r="D14" s="341" t="s">
        <v>84</v>
      </c>
      <c r="E14" s="343" t="s">
        <v>122</v>
      </c>
      <c r="F14" s="338" t="s">
        <v>148</v>
      </c>
      <c r="G14" s="338" t="s">
        <v>384</v>
      </c>
      <c r="H14" s="332"/>
      <c r="I14" s="312"/>
      <c r="J14" s="313"/>
      <c r="K14" s="314"/>
      <c r="L14" s="313"/>
      <c r="M14" s="313"/>
      <c r="N14" s="313"/>
      <c r="O14" s="313"/>
      <c r="P14" s="313"/>
      <c r="Q14" s="315"/>
    </row>
    <row r="15" spans="1:26">
      <c r="A15" s="338">
        <v>2022</v>
      </c>
      <c r="B15" s="332"/>
      <c r="C15" s="338">
        <v>14</v>
      </c>
      <c r="D15" s="341" t="s">
        <v>77</v>
      </c>
      <c r="E15" s="343" t="s">
        <v>123</v>
      </c>
      <c r="F15" s="338" t="s">
        <v>149</v>
      </c>
      <c r="G15" s="338" t="s">
        <v>391</v>
      </c>
      <c r="H15" s="332"/>
      <c r="I15" s="336" t="s">
        <v>711</v>
      </c>
      <c r="J15" s="337"/>
      <c r="K15" s="310"/>
      <c r="L15" s="309"/>
      <c r="M15" s="309"/>
      <c r="N15" s="309"/>
      <c r="O15" s="309"/>
      <c r="P15" s="309"/>
      <c r="Q15" s="317"/>
    </row>
    <row r="16" spans="1:26" ht="15.75" thickBot="1">
      <c r="A16" s="338">
        <v>2023</v>
      </c>
      <c r="B16" s="332"/>
      <c r="C16" s="338">
        <v>15</v>
      </c>
      <c r="D16" s="341" t="s">
        <v>85</v>
      </c>
      <c r="E16" s="343" t="s">
        <v>111</v>
      </c>
      <c r="F16" s="338" t="s">
        <v>150</v>
      </c>
      <c r="G16" s="338" t="s">
        <v>392</v>
      </c>
      <c r="H16" s="332"/>
      <c r="I16" s="318"/>
      <c r="J16" s="319"/>
      <c r="K16" s="320"/>
      <c r="L16" s="319"/>
      <c r="M16" s="319"/>
      <c r="N16" s="319"/>
      <c r="O16" s="319"/>
      <c r="P16" s="319"/>
      <c r="Q16" s="321"/>
    </row>
    <row r="17" spans="1:8">
      <c r="A17" s="338">
        <v>2024</v>
      </c>
      <c r="B17" s="332"/>
      <c r="C17" s="338">
        <v>16</v>
      </c>
      <c r="D17" s="341" t="s">
        <v>75</v>
      </c>
      <c r="E17" s="343" t="s">
        <v>124</v>
      </c>
      <c r="F17" s="338" t="s">
        <v>151</v>
      </c>
      <c r="G17" s="338" t="s">
        <v>393</v>
      </c>
      <c r="H17" s="332"/>
    </row>
    <row r="18" spans="1:8">
      <c r="A18" s="338">
        <v>2025</v>
      </c>
      <c r="B18" s="332"/>
      <c r="C18" s="338">
        <v>17</v>
      </c>
      <c r="D18" s="341" t="s">
        <v>86</v>
      </c>
      <c r="E18" s="343" t="s">
        <v>98</v>
      </c>
      <c r="F18" s="338" t="s">
        <v>152</v>
      </c>
      <c r="G18" s="338" t="s">
        <v>396</v>
      </c>
      <c r="H18" s="332"/>
    </row>
    <row r="19" spans="1:8">
      <c r="A19" s="338">
        <v>2026</v>
      </c>
      <c r="B19" s="332"/>
      <c r="C19" s="338">
        <v>18</v>
      </c>
      <c r="D19" s="341" t="s">
        <v>76</v>
      </c>
      <c r="E19" s="343" t="s">
        <v>112</v>
      </c>
      <c r="F19" s="338" t="s">
        <v>153</v>
      </c>
      <c r="G19" s="338" t="s">
        <v>397</v>
      </c>
      <c r="H19" s="332"/>
    </row>
    <row r="20" spans="1:8">
      <c r="A20" s="338">
        <v>2027</v>
      </c>
      <c r="B20" s="332"/>
      <c r="C20" s="338">
        <v>19</v>
      </c>
      <c r="D20" s="341" t="s">
        <v>72</v>
      </c>
      <c r="E20" s="343" t="s">
        <v>125</v>
      </c>
      <c r="F20" s="338" t="s">
        <v>154</v>
      </c>
      <c r="G20" s="338" t="s">
        <v>405</v>
      </c>
      <c r="H20" s="332"/>
    </row>
    <row r="21" spans="1:8">
      <c r="A21" s="338">
        <v>2028</v>
      </c>
      <c r="B21" s="332"/>
      <c r="C21" s="338">
        <v>20</v>
      </c>
      <c r="D21" s="341" t="s">
        <v>87</v>
      </c>
      <c r="E21" s="343" t="s">
        <v>113</v>
      </c>
      <c r="F21" s="338" t="s">
        <v>155</v>
      </c>
      <c r="G21" s="338" t="s">
        <v>407</v>
      </c>
      <c r="H21" s="332"/>
    </row>
    <row r="22" spans="1:8">
      <c r="A22" s="338">
        <v>2029</v>
      </c>
      <c r="B22" s="332"/>
      <c r="C22" s="338">
        <v>21</v>
      </c>
      <c r="D22" s="341" t="s">
        <v>68</v>
      </c>
      <c r="E22" s="343" t="s">
        <v>126</v>
      </c>
      <c r="F22" s="338" t="s">
        <v>156</v>
      </c>
      <c r="G22" s="338" t="s">
        <v>408</v>
      </c>
      <c r="H22" s="332"/>
    </row>
    <row r="23" spans="1:8" ht="15.75" thickBot="1">
      <c r="A23" s="339">
        <v>2030</v>
      </c>
      <c r="B23" s="332"/>
      <c r="C23" s="338">
        <v>22</v>
      </c>
      <c r="D23" s="341" t="s">
        <v>81</v>
      </c>
      <c r="E23" s="343" t="s">
        <v>114</v>
      </c>
      <c r="F23" s="338" t="s">
        <v>157</v>
      </c>
      <c r="G23" s="338" t="s">
        <v>409</v>
      </c>
      <c r="H23" s="332"/>
    </row>
    <row r="24" spans="1:8">
      <c r="A24" s="332"/>
      <c r="B24" s="332"/>
      <c r="C24" s="338">
        <v>23</v>
      </c>
      <c r="D24" s="341" t="s">
        <v>71</v>
      </c>
      <c r="E24" s="343" t="s">
        <v>127</v>
      </c>
      <c r="F24" s="338" t="s">
        <v>158</v>
      </c>
      <c r="G24" s="338" t="s">
        <v>410</v>
      </c>
      <c r="H24" s="332"/>
    </row>
    <row r="25" spans="1:8">
      <c r="A25" s="332"/>
      <c r="B25" s="332"/>
      <c r="C25" s="338">
        <v>24</v>
      </c>
      <c r="D25" s="341" t="s">
        <v>70</v>
      </c>
      <c r="E25" s="343" t="s">
        <v>99</v>
      </c>
      <c r="F25" s="338" t="s">
        <v>159</v>
      </c>
      <c r="G25" s="338" t="s">
        <v>427</v>
      </c>
      <c r="H25" s="332"/>
    </row>
    <row r="26" spans="1:8">
      <c r="A26" s="332"/>
      <c r="B26" s="332"/>
      <c r="C26" s="338">
        <v>25</v>
      </c>
      <c r="D26" s="341" t="s">
        <v>63</v>
      </c>
      <c r="E26" s="343" t="s">
        <v>115</v>
      </c>
      <c r="F26" s="338" t="s">
        <v>160</v>
      </c>
      <c r="G26" s="338" t="s">
        <v>428</v>
      </c>
      <c r="H26" s="332"/>
    </row>
    <row r="27" spans="1:8">
      <c r="A27" s="332"/>
      <c r="B27" s="332"/>
      <c r="C27" s="338">
        <v>26</v>
      </c>
      <c r="D27" s="341" t="s">
        <v>80</v>
      </c>
      <c r="E27" s="343" t="s">
        <v>116</v>
      </c>
      <c r="F27" s="338" t="s">
        <v>161</v>
      </c>
      <c r="G27" s="338" t="s">
        <v>429</v>
      </c>
      <c r="H27" s="332"/>
    </row>
    <row r="28" spans="1:8">
      <c r="A28" s="332"/>
      <c r="B28" s="332"/>
      <c r="C28" s="338">
        <v>27</v>
      </c>
      <c r="D28" s="341" t="s">
        <v>82</v>
      </c>
      <c r="E28" s="343" t="s">
        <v>100</v>
      </c>
      <c r="F28" s="338" t="s">
        <v>162</v>
      </c>
      <c r="G28" s="338" t="s">
        <v>64</v>
      </c>
      <c r="H28" s="332"/>
    </row>
    <row r="29" spans="1:8">
      <c r="A29" s="332"/>
      <c r="B29" s="332"/>
      <c r="C29" s="338">
        <v>28</v>
      </c>
      <c r="D29" s="341" t="s">
        <v>88</v>
      </c>
      <c r="E29" s="343" t="s">
        <v>128</v>
      </c>
      <c r="F29" s="338" t="s">
        <v>163</v>
      </c>
      <c r="G29" s="338" t="s">
        <v>430</v>
      </c>
      <c r="H29" s="332"/>
    </row>
    <row r="30" spans="1:8" ht="15.75" thickBot="1">
      <c r="A30" s="332"/>
      <c r="B30" s="332"/>
      <c r="C30" s="338">
        <v>29</v>
      </c>
      <c r="D30" s="342" t="s">
        <v>69</v>
      </c>
      <c r="E30" s="343" t="s">
        <v>117</v>
      </c>
      <c r="F30" s="338" t="s">
        <v>164</v>
      </c>
      <c r="G30" s="338" t="s">
        <v>431</v>
      </c>
      <c r="H30" s="332"/>
    </row>
    <row r="31" spans="1:8">
      <c r="A31" s="332"/>
      <c r="B31" s="332"/>
      <c r="C31" s="338">
        <v>30</v>
      </c>
      <c r="D31" s="333"/>
      <c r="E31" s="343" t="s">
        <v>101</v>
      </c>
      <c r="F31" s="338" t="s">
        <v>165</v>
      </c>
      <c r="G31" s="338" t="s">
        <v>435</v>
      </c>
      <c r="H31" s="332"/>
    </row>
    <row r="32" spans="1:8" ht="15.75" thickBot="1">
      <c r="A32" s="332"/>
      <c r="B32" s="332"/>
      <c r="C32" s="339">
        <v>31</v>
      </c>
      <c r="D32" s="333"/>
      <c r="E32" s="343" t="s">
        <v>129</v>
      </c>
      <c r="F32" s="338" t="s">
        <v>166</v>
      </c>
      <c r="G32" s="338" t="s">
        <v>438</v>
      </c>
      <c r="H32" s="332"/>
    </row>
    <row r="33" spans="1:8">
      <c r="A33" s="332"/>
      <c r="B33" s="332"/>
      <c r="C33" s="332"/>
      <c r="D33" s="332"/>
      <c r="E33" s="343" t="s">
        <v>130</v>
      </c>
      <c r="F33" s="338" t="s">
        <v>167</v>
      </c>
      <c r="G33" s="338" t="s">
        <v>443</v>
      </c>
      <c r="H33" s="332"/>
    </row>
    <row r="34" spans="1:8">
      <c r="A34" s="332"/>
      <c r="B34" s="332"/>
      <c r="C34" s="332"/>
      <c r="D34" s="332"/>
      <c r="E34" s="343" t="s">
        <v>131</v>
      </c>
      <c r="F34" s="338" t="s">
        <v>168</v>
      </c>
      <c r="G34" s="338" t="s">
        <v>444</v>
      </c>
      <c r="H34" s="332"/>
    </row>
    <row r="35" spans="1:8">
      <c r="A35" s="332"/>
      <c r="B35" s="332"/>
      <c r="C35" s="332"/>
      <c r="D35" s="332"/>
      <c r="E35" s="343" t="s">
        <v>102</v>
      </c>
      <c r="F35" s="338" t="s">
        <v>169</v>
      </c>
      <c r="G35" s="338" t="s">
        <v>445</v>
      </c>
      <c r="H35" s="332"/>
    </row>
    <row r="36" spans="1:8">
      <c r="A36" s="332"/>
      <c r="B36" s="332"/>
      <c r="C36" s="332"/>
      <c r="D36" s="332"/>
      <c r="E36" s="343" t="s">
        <v>103</v>
      </c>
      <c r="F36" s="338" t="s">
        <v>170</v>
      </c>
      <c r="G36" s="338" t="s">
        <v>447</v>
      </c>
      <c r="H36" s="332"/>
    </row>
    <row r="37" spans="1:8">
      <c r="A37" s="332"/>
      <c r="B37" s="332"/>
      <c r="C37" s="332"/>
      <c r="D37" s="332"/>
      <c r="E37" s="343" t="s">
        <v>104</v>
      </c>
      <c r="F37" s="338" t="s">
        <v>171</v>
      </c>
      <c r="G37" s="338" t="s">
        <v>448</v>
      </c>
      <c r="H37" s="332"/>
    </row>
    <row r="38" spans="1:8" ht="15.75" thickBot="1">
      <c r="A38" s="332"/>
      <c r="B38" s="332"/>
      <c r="C38" s="332"/>
      <c r="D38" s="332"/>
      <c r="E38" s="344" t="s">
        <v>132</v>
      </c>
      <c r="F38" s="338" t="s">
        <v>172</v>
      </c>
      <c r="G38" s="338" t="s">
        <v>449</v>
      </c>
      <c r="H38" s="332"/>
    </row>
    <row r="39" spans="1:8">
      <c r="A39" s="332"/>
      <c r="B39" s="332"/>
      <c r="C39" s="332"/>
      <c r="D39" s="332"/>
      <c r="E39" s="335"/>
      <c r="F39" s="338" t="s">
        <v>173</v>
      </c>
      <c r="G39" s="338" t="s">
        <v>450</v>
      </c>
      <c r="H39" s="332"/>
    </row>
    <row r="40" spans="1:8">
      <c r="A40" s="332"/>
      <c r="B40" s="332"/>
      <c r="C40" s="332"/>
      <c r="D40" s="332"/>
      <c r="E40" s="335"/>
      <c r="F40" s="338" t="s">
        <v>174</v>
      </c>
      <c r="G40" s="338" t="s">
        <v>451</v>
      </c>
      <c r="H40" s="332"/>
    </row>
    <row r="41" spans="1:8">
      <c r="A41" s="332"/>
      <c r="B41" s="332"/>
      <c r="C41" s="332"/>
      <c r="D41" s="332"/>
      <c r="E41" s="335"/>
      <c r="F41" s="338" t="s">
        <v>175</v>
      </c>
      <c r="G41" s="338" t="s">
        <v>452</v>
      </c>
      <c r="H41" s="332"/>
    </row>
    <row r="42" spans="1:8">
      <c r="A42" s="332"/>
      <c r="B42" s="332"/>
      <c r="C42" s="332"/>
      <c r="D42" s="332"/>
      <c r="E42" s="335"/>
      <c r="F42" s="338" t="s">
        <v>176</v>
      </c>
      <c r="G42" s="338" t="s">
        <v>453</v>
      </c>
      <c r="H42" s="332"/>
    </row>
    <row r="43" spans="1:8">
      <c r="A43" s="332"/>
      <c r="B43" s="332"/>
      <c r="C43" s="332"/>
      <c r="D43" s="332"/>
      <c r="E43" s="335"/>
      <c r="F43" s="338" t="s">
        <v>177</v>
      </c>
      <c r="G43" s="338" t="s">
        <v>454</v>
      </c>
      <c r="H43" s="332"/>
    </row>
    <row r="44" spans="1:8">
      <c r="A44" s="332"/>
      <c r="B44" s="332"/>
      <c r="C44" s="332"/>
      <c r="D44" s="332"/>
      <c r="E44" s="335"/>
      <c r="F44" s="338" t="s">
        <v>178</v>
      </c>
      <c r="G44" s="338" t="s">
        <v>455</v>
      </c>
      <c r="H44" s="332"/>
    </row>
    <row r="45" spans="1:8">
      <c r="A45" s="332"/>
      <c r="B45" s="332"/>
      <c r="C45" s="332"/>
      <c r="D45" s="332"/>
      <c r="E45" s="335"/>
      <c r="F45" s="338" t="s">
        <v>179</v>
      </c>
      <c r="G45" s="338" t="s">
        <v>459</v>
      </c>
      <c r="H45" s="332"/>
    </row>
    <row r="46" spans="1:8" ht="15.75" thickBot="1">
      <c r="A46" s="332"/>
      <c r="B46" s="332"/>
      <c r="C46" s="332"/>
      <c r="D46" s="332"/>
      <c r="E46" s="335"/>
      <c r="F46" s="338" t="s">
        <v>180</v>
      </c>
      <c r="G46" s="339" t="s">
        <v>470</v>
      </c>
      <c r="H46" s="332"/>
    </row>
    <row r="47" spans="1:8">
      <c r="A47" s="332"/>
      <c r="B47" s="332"/>
      <c r="C47" s="332"/>
      <c r="D47" s="332"/>
      <c r="E47" s="335"/>
      <c r="F47" s="338" t="s">
        <v>181</v>
      </c>
      <c r="G47" s="149"/>
      <c r="H47" s="332"/>
    </row>
    <row r="48" spans="1:8">
      <c r="A48" s="332"/>
      <c r="B48" s="332"/>
      <c r="C48" s="332"/>
      <c r="D48" s="332"/>
      <c r="E48" s="335"/>
      <c r="F48" s="338" t="s">
        <v>182</v>
      </c>
      <c r="G48" s="149"/>
      <c r="H48" s="332"/>
    </row>
    <row r="49" spans="1:8">
      <c r="A49" s="332"/>
      <c r="B49" s="332"/>
      <c r="C49" s="332"/>
      <c r="D49" s="332"/>
      <c r="E49" s="335"/>
      <c r="F49" s="338" t="s">
        <v>183</v>
      </c>
      <c r="G49" s="149"/>
      <c r="H49" s="332"/>
    </row>
    <row r="50" spans="1:8">
      <c r="A50" s="332"/>
      <c r="B50" s="332"/>
      <c r="C50" s="332"/>
      <c r="D50" s="332"/>
      <c r="E50" s="335"/>
      <c r="F50" s="338" t="s">
        <v>184</v>
      </c>
      <c r="G50" s="149"/>
      <c r="H50" s="332"/>
    </row>
    <row r="51" spans="1:8">
      <c r="A51" s="332"/>
      <c r="B51" s="332"/>
      <c r="C51" s="332"/>
      <c r="D51" s="332"/>
      <c r="E51" s="335"/>
      <c r="F51" s="338" t="s">
        <v>185</v>
      </c>
      <c r="G51" s="149"/>
      <c r="H51" s="332"/>
    </row>
    <row r="52" spans="1:8">
      <c r="A52" s="332"/>
      <c r="B52" s="332"/>
      <c r="C52" s="332"/>
      <c r="D52" s="332"/>
      <c r="E52" s="335"/>
      <c r="F52" s="338" t="s">
        <v>186</v>
      </c>
      <c r="G52" s="149"/>
      <c r="H52" s="332"/>
    </row>
    <row r="53" spans="1:8">
      <c r="A53" s="332"/>
      <c r="B53" s="332"/>
      <c r="C53" s="332"/>
      <c r="D53" s="332"/>
      <c r="E53" s="335"/>
      <c r="F53" s="338" t="s">
        <v>187</v>
      </c>
      <c r="G53" s="149"/>
      <c r="H53" s="332"/>
    </row>
    <row r="54" spans="1:8">
      <c r="A54" s="332"/>
      <c r="B54" s="332"/>
      <c r="C54" s="332"/>
      <c r="D54" s="332"/>
      <c r="E54" s="335"/>
      <c r="F54" s="338" t="s">
        <v>188</v>
      </c>
      <c r="G54" s="149"/>
      <c r="H54" s="332"/>
    </row>
    <row r="55" spans="1:8">
      <c r="A55" s="332"/>
      <c r="B55" s="332"/>
      <c r="C55" s="332"/>
      <c r="D55" s="332"/>
      <c r="E55" s="335"/>
      <c r="F55" s="338" t="s">
        <v>189</v>
      </c>
      <c r="G55" s="149"/>
      <c r="H55" s="332"/>
    </row>
    <row r="56" spans="1:8">
      <c r="A56" s="332"/>
      <c r="B56" s="332"/>
      <c r="C56" s="332"/>
      <c r="D56" s="332"/>
      <c r="E56" s="335"/>
      <c r="F56" s="338" t="s">
        <v>190</v>
      </c>
      <c r="G56" s="149"/>
      <c r="H56" s="332"/>
    </row>
    <row r="57" spans="1:8">
      <c r="A57" s="332"/>
      <c r="B57" s="332"/>
      <c r="C57" s="332"/>
      <c r="D57" s="332"/>
      <c r="E57" s="335"/>
      <c r="F57" s="338" t="s">
        <v>191</v>
      </c>
      <c r="G57" s="149"/>
      <c r="H57" s="332"/>
    </row>
    <row r="58" spans="1:8">
      <c r="A58" s="332"/>
      <c r="B58" s="332"/>
      <c r="C58" s="332"/>
      <c r="D58" s="332"/>
      <c r="E58" s="335"/>
      <c r="F58" s="338" t="s">
        <v>192</v>
      </c>
      <c r="G58" s="149"/>
      <c r="H58" s="332"/>
    </row>
    <row r="59" spans="1:8">
      <c r="A59" s="332"/>
      <c r="B59" s="332"/>
      <c r="C59" s="332"/>
      <c r="D59" s="332"/>
      <c r="E59" s="335"/>
      <c r="F59" s="338" t="s">
        <v>193</v>
      </c>
      <c r="G59" s="149"/>
      <c r="H59" s="332"/>
    </row>
    <row r="60" spans="1:8">
      <c r="A60" s="332"/>
      <c r="B60" s="332"/>
      <c r="C60" s="332"/>
      <c r="D60" s="332"/>
      <c r="E60" s="335"/>
      <c r="F60" s="338" t="s">
        <v>194</v>
      </c>
      <c r="G60" s="149"/>
      <c r="H60" s="332"/>
    </row>
    <row r="61" spans="1:8">
      <c r="A61" s="332"/>
      <c r="B61" s="332"/>
      <c r="C61" s="332"/>
      <c r="D61" s="332"/>
      <c r="E61" s="335"/>
      <c r="F61" s="338" t="s">
        <v>195</v>
      </c>
      <c r="G61" s="149"/>
      <c r="H61" s="332"/>
    </row>
    <row r="62" spans="1:8">
      <c r="A62" s="332"/>
      <c r="B62" s="332"/>
      <c r="C62" s="332"/>
      <c r="D62" s="332"/>
      <c r="E62" s="335"/>
      <c r="F62" s="338" t="s">
        <v>196</v>
      </c>
      <c r="G62" s="149"/>
      <c r="H62" s="332"/>
    </row>
    <row r="63" spans="1:8">
      <c r="A63" s="332"/>
      <c r="B63" s="332"/>
      <c r="C63" s="332"/>
      <c r="D63" s="332"/>
      <c r="E63" s="335"/>
      <c r="F63" s="338" t="s">
        <v>197</v>
      </c>
      <c r="G63" s="149"/>
      <c r="H63" s="332"/>
    </row>
    <row r="64" spans="1:8">
      <c r="A64" s="332"/>
      <c r="B64" s="332"/>
      <c r="C64" s="332"/>
      <c r="D64" s="332"/>
      <c r="E64" s="335"/>
      <c r="F64" s="338" t="s">
        <v>198</v>
      </c>
      <c r="G64" s="149"/>
      <c r="H64" s="332"/>
    </row>
    <row r="65" spans="1:8">
      <c r="A65" s="332"/>
      <c r="B65" s="332"/>
      <c r="C65" s="332"/>
      <c r="D65" s="332"/>
      <c r="E65" s="335"/>
      <c r="F65" s="338" t="s">
        <v>199</v>
      </c>
      <c r="G65" s="149"/>
      <c r="H65" s="332"/>
    </row>
    <row r="66" spans="1:8">
      <c r="A66" s="332"/>
      <c r="B66" s="332"/>
      <c r="C66" s="332"/>
      <c r="D66" s="332"/>
      <c r="E66" s="335"/>
      <c r="F66" s="338" t="s">
        <v>200</v>
      </c>
      <c r="G66" s="149"/>
      <c r="H66" s="332"/>
    </row>
    <row r="67" spans="1:8">
      <c r="A67" s="332"/>
      <c r="B67" s="332"/>
      <c r="C67" s="332"/>
      <c r="D67" s="332"/>
      <c r="E67" s="335"/>
      <c r="F67" s="338" t="s">
        <v>201</v>
      </c>
      <c r="G67" s="149"/>
      <c r="H67" s="332"/>
    </row>
    <row r="68" spans="1:8">
      <c r="A68" s="332"/>
      <c r="B68" s="332"/>
      <c r="C68" s="332"/>
      <c r="D68" s="332"/>
      <c r="E68" s="335"/>
      <c r="F68" s="338" t="s">
        <v>202</v>
      </c>
      <c r="G68" s="149"/>
      <c r="H68" s="332"/>
    </row>
    <row r="69" spans="1:8">
      <c r="A69" s="332"/>
      <c r="B69" s="332"/>
      <c r="C69" s="332"/>
      <c r="D69" s="332"/>
      <c r="E69" s="335"/>
      <c r="F69" s="338" t="s">
        <v>203</v>
      </c>
      <c r="G69" s="149"/>
      <c r="H69" s="332"/>
    </row>
    <row r="70" spans="1:8">
      <c r="A70" s="332"/>
      <c r="B70" s="332"/>
      <c r="C70" s="332"/>
      <c r="D70" s="332"/>
      <c r="E70" s="335"/>
      <c r="F70" s="338" t="s">
        <v>204</v>
      </c>
      <c r="G70" s="149"/>
      <c r="H70" s="332"/>
    </row>
    <row r="71" spans="1:8">
      <c r="A71" s="332"/>
      <c r="B71" s="332"/>
      <c r="C71" s="332"/>
      <c r="D71" s="332"/>
      <c r="E71" s="335"/>
      <c r="F71" s="338" t="s">
        <v>205</v>
      </c>
      <c r="G71" s="149"/>
      <c r="H71" s="332"/>
    </row>
    <row r="72" spans="1:8">
      <c r="A72" s="332"/>
      <c r="B72" s="332"/>
      <c r="C72" s="332"/>
      <c r="D72" s="332"/>
      <c r="E72" s="335"/>
      <c r="F72" s="338" t="s">
        <v>206</v>
      </c>
      <c r="G72" s="149"/>
      <c r="H72" s="332"/>
    </row>
    <row r="73" spans="1:8">
      <c r="A73" s="332"/>
      <c r="B73" s="332"/>
      <c r="C73" s="332"/>
      <c r="D73" s="332"/>
      <c r="E73" s="335"/>
      <c r="F73" s="338" t="s">
        <v>207</v>
      </c>
      <c r="G73" s="149"/>
      <c r="H73" s="332"/>
    </row>
    <row r="74" spans="1:8">
      <c r="A74" s="332"/>
      <c r="B74" s="332"/>
      <c r="C74" s="332"/>
      <c r="D74" s="332"/>
      <c r="E74" s="335"/>
      <c r="F74" s="338" t="s">
        <v>208</v>
      </c>
      <c r="G74" s="149"/>
      <c r="H74" s="332"/>
    </row>
    <row r="75" spans="1:8">
      <c r="A75" s="332"/>
      <c r="B75" s="332"/>
      <c r="C75" s="332"/>
      <c r="D75" s="332"/>
      <c r="E75" s="335"/>
      <c r="F75" s="338" t="s">
        <v>209</v>
      </c>
      <c r="G75" s="149"/>
      <c r="H75" s="332"/>
    </row>
    <row r="76" spans="1:8">
      <c r="A76" s="332"/>
      <c r="B76" s="332"/>
      <c r="C76" s="332"/>
      <c r="D76" s="332"/>
      <c r="E76" s="335"/>
      <c r="F76" s="338" t="s">
        <v>210</v>
      </c>
      <c r="G76" s="149"/>
      <c r="H76" s="332"/>
    </row>
    <row r="77" spans="1:8">
      <c r="A77" s="332"/>
      <c r="B77" s="332"/>
      <c r="C77" s="332"/>
      <c r="D77" s="332"/>
      <c r="E77" s="335"/>
      <c r="F77" s="338" t="s">
        <v>211</v>
      </c>
      <c r="G77" s="149"/>
      <c r="H77" s="332"/>
    </row>
    <row r="78" spans="1:8">
      <c r="A78" s="332"/>
      <c r="B78" s="332"/>
      <c r="C78" s="332"/>
      <c r="D78" s="332"/>
      <c r="E78" s="335"/>
      <c r="F78" s="338" t="s">
        <v>212</v>
      </c>
      <c r="G78" s="149"/>
      <c r="H78" s="332"/>
    </row>
    <row r="79" spans="1:8">
      <c r="A79" s="332"/>
      <c r="B79" s="332"/>
      <c r="C79" s="332"/>
      <c r="D79" s="332"/>
      <c r="E79" s="335"/>
      <c r="F79" s="338" t="s">
        <v>213</v>
      </c>
      <c r="G79" s="149"/>
      <c r="H79" s="332"/>
    </row>
    <row r="80" spans="1:8">
      <c r="A80" s="332"/>
      <c r="B80" s="332"/>
      <c r="C80" s="332"/>
      <c r="D80" s="332"/>
      <c r="E80" s="335"/>
      <c r="F80" s="338" t="s">
        <v>214</v>
      </c>
      <c r="G80" s="149"/>
      <c r="H80" s="332"/>
    </row>
    <row r="81" spans="1:8">
      <c r="A81" s="332"/>
      <c r="B81" s="332"/>
      <c r="C81" s="332"/>
      <c r="D81" s="332"/>
      <c r="E81" s="335"/>
      <c r="F81" s="338" t="s">
        <v>215</v>
      </c>
      <c r="G81" s="149"/>
      <c r="H81" s="332"/>
    </row>
    <row r="82" spans="1:8">
      <c r="A82" s="332"/>
      <c r="B82" s="332"/>
      <c r="C82" s="332"/>
      <c r="D82" s="332"/>
      <c r="E82" s="335"/>
      <c r="F82" s="338" t="s">
        <v>216</v>
      </c>
      <c r="G82" s="149"/>
      <c r="H82" s="332"/>
    </row>
    <row r="83" spans="1:8">
      <c r="A83" s="332"/>
      <c r="B83" s="332"/>
      <c r="C83" s="332"/>
      <c r="D83" s="332"/>
      <c r="E83" s="335"/>
      <c r="F83" s="338" t="s">
        <v>217</v>
      </c>
      <c r="G83" s="149"/>
      <c r="H83" s="332"/>
    </row>
    <row r="84" spans="1:8">
      <c r="A84" s="332"/>
      <c r="B84" s="332"/>
      <c r="C84" s="332"/>
      <c r="D84" s="332"/>
      <c r="E84" s="335"/>
      <c r="F84" s="338" t="s">
        <v>218</v>
      </c>
      <c r="G84" s="149"/>
      <c r="H84" s="332"/>
    </row>
    <row r="85" spans="1:8">
      <c r="A85" s="332"/>
      <c r="B85" s="332"/>
      <c r="C85" s="332"/>
      <c r="D85" s="332"/>
      <c r="E85" s="335"/>
      <c r="F85" s="338" t="s">
        <v>219</v>
      </c>
      <c r="G85" s="149"/>
      <c r="H85" s="332"/>
    </row>
    <row r="86" spans="1:8">
      <c r="A86" s="332"/>
      <c r="B86" s="332"/>
      <c r="C86" s="332"/>
      <c r="D86" s="332"/>
      <c r="E86" s="335"/>
      <c r="F86" s="338" t="s">
        <v>220</v>
      </c>
      <c r="G86" s="149"/>
      <c r="H86" s="332"/>
    </row>
    <row r="87" spans="1:8">
      <c r="A87" s="332"/>
      <c r="B87" s="332"/>
      <c r="C87" s="332"/>
      <c r="D87" s="332"/>
      <c r="E87" s="335"/>
      <c r="F87" s="338" t="s">
        <v>221</v>
      </c>
      <c r="G87" s="149"/>
      <c r="H87" s="332"/>
    </row>
    <row r="88" spans="1:8">
      <c r="A88" s="332"/>
      <c r="B88" s="332"/>
      <c r="C88" s="332"/>
      <c r="D88" s="332"/>
      <c r="E88" s="335"/>
      <c r="F88" s="338" t="s">
        <v>222</v>
      </c>
      <c r="G88" s="149"/>
      <c r="H88" s="332"/>
    </row>
    <row r="89" spans="1:8">
      <c r="A89" s="332"/>
      <c r="B89" s="332"/>
      <c r="C89" s="332"/>
      <c r="D89" s="332"/>
      <c r="E89" s="335"/>
      <c r="F89" s="338" t="s">
        <v>223</v>
      </c>
      <c r="G89" s="149"/>
      <c r="H89" s="332"/>
    </row>
    <row r="90" spans="1:8">
      <c r="A90" s="332"/>
      <c r="B90" s="332"/>
      <c r="C90" s="332"/>
      <c r="D90" s="332"/>
      <c r="E90" s="335"/>
      <c r="F90" s="338" t="s">
        <v>224</v>
      </c>
      <c r="G90" s="149"/>
      <c r="H90" s="332"/>
    </row>
    <row r="91" spans="1:8">
      <c r="A91" s="332"/>
      <c r="B91" s="332"/>
      <c r="C91" s="332"/>
      <c r="D91" s="332"/>
      <c r="E91" s="335"/>
      <c r="F91" s="338" t="s">
        <v>225</v>
      </c>
      <c r="G91" s="149"/>
      <c r="H91" s="332"/>
    </row>
    <row r="92" spans="1:8">
      <c r="A92" s="332"/>
      <c r="B92" s="332"/>
      <c r="C92" s="332"/>
      <c r="D92" s="332"/>
      <c r="E92" s="335"/>
      <c r="F92" s="338" t="s">
        <v>226</v>
      </c>
      <c r="G92" s="149"/>
      <c r="H92" s="332"/>
    </row>
    <row r="93" spans="1:8">
      <c r="A93" s="332"/>
      <c r="B93" s="332"/>
      <c r="C93" s="332"/>
      <c r="D93" s="332"/>
      <c r="E93" s="335"/>
      <c r="F93" s="338" t="s">
        <v>227</v>
      </c>
      <c r="G93" s="149"/>
      <c r="H93" s="332"/>
    </row>
    <row r="94" spans="1:8">
      <c r="A94" s="332"/>
      <c r="B94" s="332"/>
      <c r="C94" s="332"/>
      <c r="D94" s="332"/>
      <c r="E94" s="335"/>
      <c r="F94" s="338" t="s">
        <v>228</v>
      </c>
      <c r="G94" s="149"/>
      <c r="H94" s="332"/>
    </row>
    <row r="95" spans="1:8">
      <c r="A95" s="332"/>
      <c r="B95" s="332"/>
      <c r="C95" s="332"/>
      <c r="D95" s="332"/>
      <c r="E95" s="335"/>
      <c r="F95" s="338" t="s">
        <v>229</v>
      </c>
      <c r="G95" s="149"/>
      <c r="H95" s="332"/>
    </row>
    <row r="96" spans="1:8">
      <c r="A96" s="332"/>
      <c r="B96" s="332"/>
      <c r="C96" s="332"/>
      <c r="D96" s="332"/>
      <c r="E96" s="335"/>
      <c r="F96" s="338" t="s">
        <v>230</v>
      </c>
      <c r="G96" s="149"/>
      <c r="H96" s="332"/>
    </row>
    <row r="97" spans="1:8">
      <c r="A97" s="332"/>
      <c r="B97" s="332"/>
      <c r="C97" s="332"/>
      <c r="D97" s="332"/>
      <c r="E97" s="335"/>
      <c r="F97" s="338" t="s">
        <v>231</v>
      </c>
      <c r="G97" s="149"/>
      <c r="H97" s="332"/>
    </row>
    <row r="98" spans="1:8">
      <c r="A98" s="332"/>
      <c r="B98" s="332"/>
      <c r="C98" s="332"/>
      <c r="D98" s="332"/>
      <c r="E98" s="335"/>
      <c r="F98" s="338" t="s">
        <v>232</v>
      </c>
      <c r="G98" s="332"/>
      <c r="H98" s="332"/>
    </row>
    <row r="99" spans="1:8">
      <c r="A99" s="332"/>
      <c r="B99" s="332"/>
      <c r="C99" s="332"/>
      <c r="D99" s="332"/>
      <c r="E99" s="335"/>
      <c r="F99" s="338" t="s">
        <v>233</v>
      </c>
      <c r="G99" s="149"/>
      <c r="H99" s="332"/>
    </row>
    <row r="100" spans="1:8">
      <c r="A100" s="332"/>
      <c r="B100" s="332"/>
      <c r="C100" s="332"/>
      <c r="D100" s="332"/>
      <c r="E100" s="335"/>
      <c r="F100" s="338" t="s">
        <v>234</v>
      </c>
      <c r="G100" s="149"/>
      <c r="H100" s="332"/>
    </row>
    <row r="101" spans="1:8">
      <c r="A101" s="332"/>
      <c r="B101" s="332"/>
      <c r="C101" s="332"/>
      <c r="D101" s="332"/>
      <c r="E101" s="335"/>
      <c r="F101" s="338" t="s">
        <v>235</v>
      </c>
      <c r="G101" s="332"/>
      <c r="H101" s="332"/>
    </row>
    <row r="102" spans="1:8">
      <c r="A102" s="332"/>
      <c r="B102" s="332"/>
      <c r="C102" s="332"/>
      <c r="D102" s="332"/>
      <c r="E102" s="335"/>
      <c r="F102" s="338" t="s">
        <v>236</v>
      </c>
      <c r="G102" s="332"/>
      <c r="H102" s="332"/>
    </row>
    <row r="103" spans="1:8">
      <c r="A103" s="332"/>
      <c r="B103" s="332"/>
      <c r="C103" s="332"/>
      <c r="D103" s="332"/>
      <c r="E103" s="335"/>
      <c r="F103" s="338" t="s">
        <v>237</v>
      </c>
      <c r="G103" s="332"/>
      <c r="H103" s="332"/>
    </row>
    <row r="104" spans="1:8">
      <c r="A104" s="332"/>
      <c r="B104" s="332"/>
      <c r="C104" s="332"/>
      <c r="D104" s="332"/>
      <c r="E104" s="335"/>
      <c r="F104" s="338" t="s">
        <v>238</v>
      </c>
      <c r="G104" s="332"/>
      <c r="H104" s="332"/>
    </row>
    <row r="105" spans="1:8">
      <c r="A105" s="332"/>
      <c r="B105" s="332"/>
      <c r="C105" s="332"/>
      <c r="D105" s="332"/>
      <c r="E105" s="335"/>
      <c r="F105" s="338" t="s">
        <v>239</v>
      </c>
      <c r="G105" s="332"/>
      <c r="H105" s="332"/>
    </row>
    <row r="106" spans="1:8">
      <c r="A106" s="332"/>
      <c r="B106" s="332"/>
      <c r="C106" s="332"/>
      <c r="D106" s="332"/>
      <c r="E106" s="335"/>
      <c r="F106" s="338" t="s">
        <v>240</v>
      </c>
      <c r="G106" s="332"/>
      <c r="H106" s="332"/>
    </row>
    <row r="107" spans="1:8">
      <c r="A107" s="332"/>
      <c r="B107" s="332"/>
      <c r="C107" s="332"/>
      <c r="D107" s="332"/>
      <c r="E107" s="335"/>
      <c r="F107" s="338" t="s">
        <v>241</v>
      </c>
      <c r="G107" s="332"/>
      <c r="H107" s="332"/>
    </row>
    <row r="108" spans="1:8">
      <c r="A108" s="332"/>
      <c r="B108" s="332"/>
      <c r="C108" s="332"/>
      <c r="D108" s="332"/>
      <c r="E108" s="335"/>
      <c r="F108" s="338" t="s">
        <v>242</v>
      </c>
      <c r="G108" s="332"/>
      <c r="H108" s="332"/>
    </row>
    <row r="109" spans="1:8">
      <c r="A109" s="332"/>
      <c r="B109" s="332"/>
      <c r="C109" s="332"/>
      <c r="D109" s="332"/>
      <c r="E109" s="335"/>
      <c r="F109" s="338" t="s">
        <v>243</v>
      </c>
      <c r="G109" s="332"/>
      <c r="H109" s="332"/>
    </row>
    <row r="110" spans="1:8">
      <c r="A110" s="332"/>
      <c r="B110" s="332"/>
      <c r="C110" s="332"/>
      <c r="D110" s="332"/>
      <c r="E110" s="335"/>
      <c r="F110" s="338" t="s">
        <v>244</v>
      </c>
      <c r="G110" s="149"/>
      <c r="H110" s="332"/>
    </row>
    <row r="111" spans="1:8">
      <c r="A111" s="332"/>
      <c r="B111" s="332"/>
      <c r="C111" s="332"/>
      <c r="D111" s="332"/>
      <c r="E111" s="335"/>
      <c r="F111" s="338" t="s">
        <v>245</v>
      </c>
      <c r="G111" s="332"/>
      <c r="H111" s="332"/>
    </row>
    <row r="112" spans="1:8">
      <c r="A112" s="332"/>
      <c r="B112" s="332"/>
      <c r="C112" s="332"/>
      <c r="D112" s="332"/>
      <c r="E112" s="335"/>
      <c r="F112" s="338" t="s">
        <v>246</v>
      </c>
      <c r="G112" s="332"/>
      <c r="H112" s="332"/>
    </row>
    <row r="113" spans="1:8">
      <c r="A113" s="332"/>
      <c r="B113" s="332"/>
      <c r="C113" s="332"/>
      <c r="D113" s="332"/>
      <c r="E113" s="335"/>
      <c r="F113" s="338" t="s">
        <v>247</v>
      </c>
      <c r="G113" s="332"/>
      <c r="H113" s="332"/>
    </row>
    <row r="114" spans="1:8">
      <c r="A114" s="332"/>
      <c r="B114" s="332"/>
      <c r="C114" s="332"/>
      <c r="D114" s="332"/>
      <c r="E114" s="335"/>
      <c r="F114" s="338" t="s">
        <v>248</v>
      </c>
      <c r="G114" s="332"/>
      <c r="H114" s="332"/>
    </row>
    <row r="115" spans="1:8">
      <c r="A115" s="332"/>
      <c r="B115" s="332"/>
      <c r="C115" s="332"/>
      <c r="D115" s="332"/>
      <c r="E115" s="335"/>
      <c r="F115" s="338" t="s">
        <v>249</v>
      </c>
      <c r="G115" s="332"/>
      <c r="H115" s="332"/>
    </row>
    <row r="116" spans="1:8">
      <c r="A116" s="332"/>
      <c r="B116" s="332"/>
      <c r="C116" s="332"/>
      <c r="D116" s="332"/>
      <c r="E116" s="335"/>
      <c r="F116" s="338" t="s">
        <v>250</v>
      </c>
      <c r="G116" s="332"/>
      <c r="H116" s="332"/>
    </row>
    <row r="117" spans="1:8">
      <c r="A117" s="332"/>
      <c r="B117" s="332"/>
      <c r="C117" s="332"/>
      <c r="D117" s="332"/>
      <c r="E117" s="335"/>
      <c r="F117" s="338" t="s">
        <v>251</v>
      </c>
      <c r="G117" s="332"/>
      <c r="H117" s="332"/>
    </row>
    <row r="118" spans="1:8">
      <c r="A118" s="332"/>
      <c r="B118" s="332"/>
      <c r="C118" s="332"/>
      <c r="D118" s="332"/>
      <c r="E118" s="335"/>
      <c r="F118" s="338" t="s">
        <v>252</v>
      </c>
      <c r="G118" s="332"/>
      <c r="H118" s="332"/>
    </row>
    <row r="119" spans="1:8">
      <c r="A119" s="332"/>
      <c r="B119" s="332"/>
      <c r="C119" s="332"/>
      <c r="D119" s="332"/>
      <c r="E119" s="335"/>
      <c r="F119" s="338" t="s">
        <v>253</v>
      </c>
      <c r="G119" s="332"/>
      <c r="H119" s="332"/>
    </row>
    <row r="120" spans="1:8">
      <c r="A120" s="332"/>
      <c r="B120" s="332"/>
      <c r="C120" s="332"/>
      <c r="D120" s="332"/>
      <c r="E120" s="335"/>
      <c r="F120" s="338" t="s">
        <v>254</v>
      </c>
      <c r="G120" s="332"/>
      <c r="H120" s="332"/>
    </row>
    <row r="121" spans="1:8">
      <c r="A121" s="332"/>
      <c r="B121" s="332"/>
      <c r="C121" s="332"/>
      <c r="D121" s="332"/>
      <c r="E121" s="335"/>
      <c r="F121" s="338" t="s">
        <v>255</v>
      </c>
      <c r="G121" s="332"/>
      <c r="H121" s="332"/>
    </row>
    <row r="122" spans="1:8">
      <c r="A122" s="332"/>
      <c r="B122" s="332"/>
      <c r="C122" s="332"/>
      <c r="D122" s="332"/>
      <c r="E122" s="335"/>
      <c r="F122" s="338" t="s">
        <v>256</v>
      </c>
      <c r="G122" s="332"/>
      <c r="H122" s="332"/>
    </row>
    <row r="123" spans="1:8">
      <c r="A123" s="332"/>
      <c r="B123" s="332"/>
      <c r="C123" s="332"/>
      <c r="D123" s="332"/>
      <c r="E123" s="335"/>
      <c r="F123" s="338" t="s">
        <v>257</v>
      </c>
      <c r="G123" s="332"/>
      <c r="H123" s="332"/>
    </row>
    <row r="124" spans="1:8">
      <c r="A124" s="332"/>
      <c r="B124" s="332"/>
      <c r="C124" s="332"/>
      <c r="D124" s="332"/>
      <c r="E124" s="335"/>
      <c r="F124" s="338" t="s">
        <v>258</v>
      </c>
      <c r="G124" s="332"/>
      <c r="H124" s="332"/>
    </row>
    <row r="125" spans="1:8">
      <c r="A125" s="332"/>
      <c r="B125" s="332"/>
      <c r="C125" s="332"/>
      <c r="D125" s="332"/>
      <c r="E125" s="335"/>
      <c r="F125" s="338" t="s">
        <v>259</v>
      </c>
      <c r="G125" s="332"/>
      <c r="H125" s="332"/>
    </row>
    <row r="126" spans="1:8">
      <c r="A126" s="332"/>
      <c r="B126" s="332"/>
      <c r="C126" s="332"/>
      <c r="D126" s="332"/>
      <c r="E126" s="335"/>
      <c r="F126" s="338" t="s">
        <v>260</v>
      </c>
      <c r="G126" s="332"/>
      <c r="H126" s="332"/>
    </row>
    <row r="127" spans="1:8">
      <c r="A127" s="332"/>
      <c r="B127" s="332"/>
      <c r="C127" s="332"/>
      <c r="D127" s="332"/>
      <c r="E127" s="335"/>
      <c r="F127" s="338" t="s">
        <v>261</v>
      </c>
      <c r="G127" s="332"/>
      <c r="H127" s="332"/>
    </row>
    <row r="128" spans="1:8">
      <c r="A128" s="332"/>
      <c r="B128" s="332"/>
      <c r="C128" s="332"/>
      <c r="D128" s="332"/>
      <c r="E128" s="335"/>
      <c r="F128" s="338" t="s">
        <v>262</v>
      </c>
      <c r="G128" s="332"/>
      <c r="H128" s="332"/>
    </row>
    <row r="129" spans="1:8">
      <c r="A129" s="332"/>
      <c r="B129" s="332"/>
      <c r="C129" s="332"/>
      <c r="D129" s="332"/>
      <c r="E129" s="335"/>
      <c r="F129" s="338" t="s">
        <v>263</v>
      </c>
      <c r="G129" s="332"/>
      <c r="H129" s="332"/>
    </row>
    <row r="130" spans="1:8">
      <c r="A130" s="332"/>
      <c r="B130" s="332"/>
      <c r="C130" s="332"/>
      <c r="D130" s="332"/>
      <c r="E130" s="335"/>
      <c r="F130" s="338" t="s">
        <v>264</v>
      </c>
      <c r="G130" s="332"/>
      <c r="H130" s="332"/>
    </row>
    <row r="131" spans="1:8">
      <c r="A131" s="332"/>
      <c r="B131" s="332"/>
      <c r="C131" s="332"/>
      <c r="D131" s="332"/>
      <c r="E131" s="335"/>
      <c r="F131" s="338" t="s">
        <v>265</v>
      </c>
      <c r="G131" s="332"/>
      <c r="H131" s="332"/>
    </row>
    <row r="132" spans="1:8">
      <c r="A132" s="332"/>
      <c r="B132" s="332"/>
      <c r="C132" s="332"/>
      <c r="D132" s="332"/>
      <c r="E132" s="335"/>
      <c r="F132" s="338" t="s">
        <v>266</v>
      </c>
      <c r="G132" s="332"/>
      <c r="H132" s="332"/>
    </row>
    <row r="133" spans="1:8">
      <c r="A133" s="332"/>
      <c r="B133" s="332"/>
      <c r="C133" s="332"/>
      <c r="D133" s="332"/>
      <c r="E133" s="335"/>
      <c r="F133" s="338" t="s">
        <v>267</v>
      </c>
      <c r="G133" s="332"/>
      <c r="H133" s="332"/>
    </row>
    <row r="134" spans="1:8">
      <c r="A134" s="332"/>
      <c r="B134" s="332"/>
      <c r="C134" s="332"/>
      <c r="D134" s="332"/>
      <c r="E134" s="335"/>
      <c r="F134" s="338" t="s">
        <v>268</v>
      </c>
      <c r="G134" s="332"/>
      <c r="H134" s="332"/>
    </row>
    <row r="135" spans="1:8">
      <c r="A135" s="332"/>
      <c r="B135" s="332"/>
      <c r="C135" s="332"/>
      <c r="D135" s="332"/>
      <c r="E135" s="335"/>
      <c r="F135" s="338" t="s">
        <v>269</v>
      </c>
      <c r="G135" s="332"/>
      <c r="H135" s="332"/>
    </row>
    <row r="136" spans="1:8">
      <c r="A136" s="332"/>
      <c r="B136" s="332"/>
      <c r="C136" s="332"/>
      <c r="D136" s="332"/>
      <c r="E136" s="335"/>
      <c r="F136" s="338" t="s">
        <v>270</v>
      </c>
      <c r="G136" s="332"/>
      <c r="H136" s="332"/>
    </row>
    <row r="137" spans="1:8">
      <c r="A137" s="332"/>
      <c r="B137" s="332"/>
      <c r="C137" s="332"/>
      <c r="D137" s="332"/>
      <c r="E137" s="335"/>
      <c r="F137" s="338" t="s">
        <v>271</v>
      </c>
      <c r="G137" s="332"/>
      <c r="H137" s="332"/>
    </row>
    <row r="138" spans="1:8">
      <c r="A138" s="332"/>
      <c r="B138" s="332"/>
      <c r="C138" s="332"/>
      <c r="D138" s="332"/>
      <c r="E138" s="335"/>
      <c r="F138" s="338" t="s">
        <v>272</v>
      </c>
      <c r="G138" s="332"/>
      <c r="H138" s="332"/>
    </row>
    <row r="139" spans="1:8">
      <c r="A139" s="332"/>
      <c r="B139" s="332"/>
      <c r="C139" s="332"/>
      <c r="D139" s="332"/>
      <c r="E139" s="335"/>
      <c r="F139" s="338" t="s">
        <v>273</v>
      </c>
      <c r="G139" s="332"/>
      <c r="H139" s="332"/>
    </row>
    <row r="140" spans="1:8">
      <c r="A140" s="332"/>
      <c r="B140" s="332"/>
      <c r="C140" s="332"/>
      <c r="D140" s="332"/>
      <c r="E140" s="335"/>
      <c r="F140" s="338" t="s">
        <v>274</v>
      </c>
      <c r="G140" s="332"/>
      <c r="H140" s="332"/>
    </row>
    <row r="141" spans="1:8">
      <c r="A141" s="332"/>
      <c r="B141" s="332"/>
      <c r="C141" s="332"/>
      <c r="D141" s="332"/>
      <c r="E141" s="335"/>
      <c r="F141" s="338" t="s">
        <v>275</v>
      </c>
      <c r="G141" s="332"/>
      <c r="H141" s="332"/>
    </row>
    <row r="142" spans="1:8">
      <c r="A142" s="332"/>
      <c r="B142" s="332"/>
      <c r="C142" s="332"/>
      <c r="D142" s="332"/>
      <c r="E142" s="335"/>
      <c r="F142" s="338" t="s">
        <v>276</v>
      </c>
      <c r="G142" s="332"/>
      <c r="H142" s="332"/>
    </row>
    <row r="143" spans="1:8">
      <c r="A143" s="332"/>
      <c r="B143" s="332"/>
      <c r="C143" s="332"/>
      <c r="D143" s="332"/>
      <c r="E143" s="335"/>
      <c r="F143" s="338" t="s">
        <v>277</v>
      </c>
      <c r="G143" s="332"/>
      <c r="H143" s="332"/>
    </row>
    <row r="144" spans="1:8">
      <c r="A144" s="332"/>
      <c r="B144" s="332"/>
      <c r="C144" s="332"/>
      <c r="D144" s="332"/>
      <c r="E144" s="335"/>
      <c r="F144" s="338" t="s">
        <v>278</v>
      </c>
      <c r="G144" s="332"/>
      <c r="H144" s="332"/>
    </row>
    <row r="145" spans="1:8">
      <c r="A145" s="332"/>
      <c r="B145" s="332"/>
      <c r="C145" s="332"/>
      <c r="D145" s="332"/>
      <c r="E145" s="335"/>
      <c r="F145" s="338" t="s">
        <v>279</v>
      </c>
      <c r="G145" s="332"/>
      <c r="H145" s="332"/>
    </row>
    <row r="146" spans="1:8">
      <c r="A146" s="332"/>
      <c r="B146" s="332"/>
      <c r="C146" s="332"/>
      <c r="D146" s="332"/>
      <c r="E146" s="335"/>
      <c r="F146" s="338" t="s">
        <v>280</v>
      </c>
      <c r="G146" s="332"/>
      <c r="H146" s="332"/>
    </row>
    <row r="147" spans="1:8">
      <c r="A147" s="332"/>
      <c r="B147" s="332"/>
      <c r="C147" s="332"/>
      <c r="D147" s="332"/>
      <c r="E147" s="335"/>
      <c r="F147" s="338" t="s">
        <v>281</v>
      </c>
      <c r="G147" s="332"/>
      <c r="H147" s="332"/>
    </row>
    <row r="148" spans="1:8">
      <c r="A148" s="332"/>
      <c r="B148" s="332"/>
      <c r="C148" s="332"/>
      <c r="D148" s="332"/>
      <c r="E148" s="335"/>
      <c r="F148" s="338" t="s">
        <v>282</v>
      </c>
      <c r="G148" s="332"/>
      <c r="H148" s="332"/>
    </row>
    <row r="149" spans="1:8">
      <c r="A149" s="332"/>
      <c r="B149" s="332"/>
      <c r="C149" s="332"/>
      <c r="D149" s="332"/>
      <c r="E149" s="335"/>
      <c r="F149" s="338" t="s">
        <v>283</v>
      </c>
      <c r="G149" s="332"/>
      <c r="H149" s="332"/>
    </row>
    <row r="150" spans="1:8">
      <c r="A150" s="332"/>
      <c r="B150" s="332"/>
      <c r="C150" s="332"/>
      <c r="D150" s="332"/>
      <c r="E150" s="335"/>
      <c r="F150" s="338" t="s">
        <v>284</v>
      </c>
      <c r="G150" s="332"/>
      <c r="H150" s="332"/>
    </row>
    <row r="151" spans="1:8">
      <c r="A151" s="332"/>
      <c r="B151" s="332"/>
      <c r="C151" s="332"/>
      <c r="D151" s="332"/>
      <c r="E151" s="335"/>
      <c r="F151" s="338" t="s">
        <v>285</v>
      </c>
      <c r="G151" s="332"/>
      <c r="H151" s="332"/>
    </row>
    <row r="152" spans="1:8">
      <c r="A152" s="332"/>
      <c r="B152" s="332"/>
      <c r="C152" s="332"/>
      <c r="D152" s="332"/>
      <c r="E152" s="335"/>
      <c r="F152" s="338" t="s">
        <v>286</v>
      </c>
      <c r="G152" s="332"/>
      <c r="H152" s="332"/>
    </row>
    <row r="153" spans="1:8">
      <c r="A153" s="332"/>
      <c r="B153" s="332"/>
      <c r="C153" s="332"/>
      <c r="D153" s="332"/>
      <c r="E153" s="335"/>
      <c r="F153" s="338" t="s">
        <v>287</v>
      </c>
      <c r="G153" s="332"/>
      <c r="H153" s="332"/>
    </row>
    <row r="154" spans="1:8">
      <c r="A154" s="332"/>
      <c r="B154" s="332"/>
      <c r="C154" s="332"/>
      <c r="D154" s="332"/>
      <c r="E154" s="335"/>
      <c r="F154" s="338" t="s">
        <v>288</v>
      </c>
      <c r="G154" s="332"/>
      <c r="H154" s="332"/>
    </row>
    <row r="155" spans="1:8">
      <c r="A155" s="332"/>
      <c r="B155" s="332"/>
      <c r="C155" s="332"/>
      <c r="D155" s="332"/>
      <c r="E155" s="335"/>
      <c r="F155" s="338" t="s">
        <v>289</v>
      </c>
      <c r="G155" s="332"/>
      <c r="H155" s="332"/>
    </row>
    <row r="156" spans="1:8">
      <c r="A156" s="332"/>
      <c r="B156" s="332"/>
      <c r="C156" s="332"/>
      <c r="D156" s="332"/>
      <c r="E156" s="335"/>
      <c r="F156" s="338" t="s">
        <v>290</v>
      </c>
      <c r="G156" s="332"/>
      <c r="H156" s="332"/>
    </row>
    <row r="157" spans="1:8">
      <c r="A157" s="332"/>
      <c r="B157" s="332"/>
      <c r="C157" s="332"/>
      <c r="D157" s="332"/>
      <c r="E157" s="335"/>
      <c r="F157" s="338" t="s">
        <v>291</v>
      </c>
      <c r="G157" s="332"/>
      <c r="H157" s="332"/>
    </row>
    <row r="158" spans="1:8">
      <c r="A158" s="332"/>
      <c r="B158" s="332"/>
      <c r="C158" s="332"/>
      <c r="D158" s="332"/>
      <c r="E158" s="335"/>
      <c r="F158" s="338" t="s">
        <v>292</v>
      </c>
      <c r="G158" s="332"/>
      <c r="H158" s="332"/>
    </row>
    <row r="159" spans="1:8">
      <c r="A159" s="332"/>
      <c r="B159" s="332"/>
      <c r="C159" s="332"/>
      <c r="D159" s="332"/>
      <c r="E159" s="335"/>
      <c r="F159" s="338" t="s">
        <v>293</v>
      </c>
      <c r="G159" s="332"/>
      <c r="H159" s="332"/>
    </row>
    <row r="160" spans="1:8">
      <c r="A160" s="332"/>
      <c r="B160" s="332"/>
      <c r="C160" s="332"/>
      <c r="D160" s="332"/>
      <c r="E160" s="335"/>
      <c r="F160" s="338" t="s">
        <v>294</v>
      </c>
      <c r="G160" s="332"/>
      <c r="H160" s="332"/>
    </row>
    <row r="161" spans="1:8">
      <c r="A161" s="332"/>
      <c r="B161" s="332"/>
      <c r="C161" s="332"/>
      <c r="D161" s="332"/>
      <c r="E161" s="335"/>
      <c r="F161" s="338" t="s">
        <v>295</v>
      </c>
      <c r="G161" s="332"/>
      <c r="H161" s="332"/>
    </row>
    <row r="162" spans="1:8">
      <c r="A162" s="332"/>
      <c r="B162" s="332"/>
      <c r="C162" s="332"/>
      <c r="D162" s="332"/>
      <c r="E162" s="335"/>
      <c r="F162" s="338" t="s">
        <v>296</v>
      </c>
      <c r="G162" s="332"/>
      <c r="H162" s="332"/>
    </row>
    <row r="163" spans="1:8">
      <c r="A163" s="332"/>
      <c r="B163" s="332"/>
      <c r="C163" s="332"/>
      <c r="D163" s="332"/>
      <c r="E163" s="335"/>
      <c r="F163" s="338" t="s">
        <v>297</v>
      </c>
      <c r="G163" s="332"/>
      <c r="H163" s="332"/>
    </row>
    <row r="164" spans="1:8">
      <c r="A164" s="332"/>
      <c r="B164" s="332"/>
      <c r="C164" s="332"/>
      <c r="D164" s="332"/>
      <c r="E164" s="335"/>
      <c r="F164" s="338" t="s">
        <v>298</v>
      </c>
      <c r="G164" s="332"/>
      <c r="H164" s="332"/>
    </row>
    <row r="165" spans="1:8">
      <c r="A165" s="332"/>
      <c r="B165" s="332"/>
      <c r="C165" s="332"/>
      <c r="D165" s="332"/>
      <c r="E165" s="335"/>
      <c r="F165" s="338" t="s">
        <v>299</v>
      </c>
      <c r="G165" s="332"/>
      <c r="H165" s="332"/>
    </row>
    <row r="166" spans="1:8">
      <c r="A166" s="332"/>
      <c r="B166" s="332"/>
      <c r="C166" s="332"/>
      <c r="D166" s="332"/>
      <c r="E166" s="335"/>
      <c r="F166" s="338" t="s">
        <v>300</v>
      </c>
      <c r="G166" s="332"/>
      <c r="H166" s="332"/>
    </row>
    <row r="167" spans="1:8">
      <c r="A167" s="332"/>
      <c r="B167" s="332"/>
      <c r="C167" s="332"/>
      <c r="D167" s="332"/>
      <c r="E167" s="335"/>
      <c r="F167" s="338" t="s">
        <v>301</v>
      </c>
      <c r="G167" s="332"/>
      <c r="H167" s="332"/>
    </row>
    <row r="168" spans="1:8">
      <c r="A168" s="332"/>
      <c r="B168" s="332"/>
      <c r="C168" s="332"/>
      <c r="D168" s="332"/>
      <c r="E168" s="335"/>
      <c r="F168" s="338" t="s">
        <v>302</v>
      </c>
      <c r="G168" s="332"/>
      <c r="H168" s="332"/>
    </row>
    <row r="169" spans="1:8">
      <c r="A169" s="332"/>
      <c r="B169" s="332"/>
      <c r="C169" s="332"/>
      <c r="D169" s="332"/>
      <c r="E169" s="335"/>
      <c r="F169" s="338" t="s">
        <v>303</v>
      </c>
      <c r="G169" s="332"/>
      <c r="H169" s="332"/>
    </row>
    <row r="170" spans="1:8">
      <c r="A170" s="332"/>
      <c r="B170" s="332"/>
      <c r="C170" s="332"/>
      <c r="D170" s="332"/>
      <c r="E170" s="335"/>
      <c r="F170" s="338" t="s">
        <v>304</v>
      </c>
      <c r="G170" s="332"/>
      <c r="H170" s="332"/>
    </row>
    <row r="171" spans="1:8">
      <c r="A171" s="332"/>
      <c r="B171" s="332"/>
      <c r="C171" s="332"/>
      <c r="D171" s="332"/>
      <c r="E171" s="335"/>
      <c r="F171" s="338" t="s">
        <v>305</v>
      </c>
      <c r="G171" s="332"/>
      <c r="H171" s="332"/>
    </row>
    <row r="172" spans="1:8">
      <c r="A172" s="332"/>
      <c r="B172" s="332"/>
      <c r="C172" s="332"/>
      <c r="D172" s="332"/>
      <c r="E172" s="335"/>
      <c r="F172" s="338" t="s">
        <v>306</v>
      </c>
      <c r="G172" s="332"/>
      <c r="H172" s="332"/>
    </row>
    <row r="173" spans="1:8">
      <c r="A173" s="332"/>
      <c r="B173" s="332"/>
      <c r="C173" s="332"/>
      <c r="D173" s="332"/>
      <c r="E173" s="335"/>
      <c r="F173" s="338" t="s">
        <v>307</v>
      </c>
      <c r="G173" s="332"/>
      <c r="H173" s="332"/>
    </row>
    <row r="174" spans="1:8">
      <c r="A174" s="332"/>
      <c r="B174" s="332"/>
      <c r="C174" s="332"/>
      <c r="D174" s="332"/>
      <c r="E174" s="335"/>
      <c r="F174" s="338" t="s">
        <v>308</v>
      </c>
      <c r="G174" s="332"/>
      <c r="H174" s="332"/>
    </row>
    <row r="175" spans="1:8">
      <c r="A175" s="332"/>
      <c r="B175" s="332"/>
      <c r="C175" s="332"/>
      <c r="D175" s="332"/>
      <c r="E175" s="335"/>
      <c r="F175" s="338" t="s">
        <v>309</v>
      </c>
      <c r="G175" s="332"/>
      <c r="H175" s="332"/>
    </row>
    <row r="176" spans="1:8">
      <c r="A176" s="332"/>
      <c r="B176" s="332"/>
      <c r="C176" s="332"/>
      <c r="D176" s="332"/>
      <c r="E176" s="335"/>
      <c r="F176" s="338" t="s">
        <v>310</v>
      </c>
      <c r="G176" s="332"/>
      <c r="H176" s="332"/>
    </row>
    <row r="177" spans="1:8">
      <c r="A177" s="332"/>
      <c r="B177" s="332"/>
      <c r="C177" s="332"/>
      <c r="D177" s="332"/>
      <c r="E177" s="335"/>
      <c r="F177" s="338" t="s">
        <v>311</v>
      </c>
      <c r="G177" s="332"/>
      <c r="H177" s="332"/>
    </row>
    <row r="178" spans="1:8">
      <c r="A178" s="332"/>
      <c r="B178" s="332"/>
      <c r="C178" s="332"/>
      <c r="D178" s="332"/>
      <c r="E178" s="335"/>
      <c r="F178" s="338" t="s">
        <v>312</v>
      </c>
      <c r="G178" s="332"/>
      <c r="H178" s="332"/>
    </row>
    <row r="179" spans="1:8">
      <c r="A179" s="332"/>
      <c r="B179" s="332"/>
      <c r="C179" s="332"/>
      <c r="D179" s="332"/>
      <c r="E179" s="335"/>
      <c r="F179" s="338" t="s">
        <v>313</v>
      </c>
      <c r="G179" s="332"/>
      <c r="H179" s="332"/>
    </row>
    <row r="180" spans="1:8">
      <c r="A180" s="332"/>
      <c r="B180" s="332"/>
      <c r="C180" s="332"/>
      <c r="D180" s="332"/>
      <c r="E180" s="335"/>
      <c r="F180" s="338" t="s">
        <v>314</v>
      </c>
      <c r="G180" s="332"/>
      <c r="H180" s="332"/>
    </row>
    <row r="181" spans="1:8">
      <c r="A181" s="332"/>
      <c r="B181" s="332"/>
      <c r="C181" s="332"/>
      <c r="D181" s="332"/>
      <c r="E181" s="335"/>
      <c r="F181" s="338" t="s">
        <v>315</v>
      </c>
      <c r="G181" s="332"/>
      <c r="H181" s="332"/>
    </row>
    <row r="182" spans="1:8">
      <c r="A182" s="332"/>
      <c r="B182" s="332"/>
      <c r="C182" s="332"/>
      <c r="D182" s="332"/>
      <c r="E182" s="335"/>
      <c r="F182" s="338" t="s">
        <v>316</v>
      </c>
      <c r="G182" s="332"/>
      <c r="H182" s="332"/>
    </row>
    <row r="183" spans="1:8">
      <c r="A183" s="332"/>
      <c r="B183" s="332"/>
      <c r="C183" s="332"/>
      <c r="D183" s="332"/>
      <c r="E183" s="335"/>
      <c r="F183" s="338" t="s">
        <v>317</v>
      </c>
      <c r="G183" s="332"/>
      <c r="H183" s="332"/>
    </row>
    <row r="184" spans="1:8">
      <c r="A184" s="332"/>
      <c r="B184" s="332"/>
      <c r="C184" s="332"/>
      <c r="D184" s="332"/>
      <c r="E184" s="335"/>
      <c r="F184" s="338" t="s">
        <v>318</v>
      </c>
      <c r="G184" s="332"/>
      <c r="H184" s="332"/>
    </row>
    <row r="185" spans="1:8">
      <c r="A185" s="332"/>
      <c r="B185" s="332"/>
      <c r="C185" s="332"/>
      <c r="D185" s="332"/>
      <c r="E185" s="335"/>
      <c r="F185" s="338" t="s">
        <v>319</v>
      </c>
      <c r="G185" s="332"/>
      <c r="H185" s="332"/>
    </row>
    <row r="186" spans="1:8">
      <c r="A186" s="332"/>
      <c r="B186" s="332"/>
      <c r="C186" s="332"/>
      <c r="D186" s="332"/>
      <c r="E186" s="335"/>
      <c r="F186" s="338" t="s">
        <v>320</v>
      </c>
      <c r="G186" s="332"/>
      <c r="H186" s="332"/>
    </row>
    <row r="187" spans="1:8">
      <c r="A187" s="332"/>
      <c r="B187" s="332"/>
      <c r="C187" s="332"/>
      <c r="D187" s="332"/>
      <c r="E187" s="335"/>
      <c r="F187" s="338" t="s">
        <v>321</v>
      </c>
      <c r="G187" s="332"/>
      <c r="H187" s="332"/>
    </row>
    <row r="188" spans="1:8">
      <c r="A188" s="332"/>
      <c r="B188" s="332"/>
      <c r="C188" s="332"/>
      <c r="D188" s="332"/>
      <c r="E188" s="335"/>
      <c r="F188" s="338" t="s">
        <v>322</v>
      </c>
      <c r="G188" s="332"/>
      <c r="H188" s="332"/>
    </row>
    <row r="189" spans="1:8">
      <c r="A189" s="332"/>
      <c r="B189" s="332"/>
      <c r="C189" s="332"/>
      <c r="D189" s="332"/>
      <c r="E189" s="335"/>
      <c r="F189" s="338" t="s">
        <v>323</v>
      </c>
      <c r="G189" s="332"/>
      <c r="H189" s="332"/>
    </row>
    <row r="190" spans="1:8">
      <c r="A190" s="332"/>
      <c r="B190" s="332"/>
      <c r="C190" s="332"/>
      <c r="D190" s="332"/>
      <c r="E190" s="335"/>
      <c r="F190" s="338" t="s">
        <v>324</v>
      </c>
      <c r="G190" s="332"/>
      <c r="H190" s="332"/>
    </row>
    <row r="191" spans="1:8">
      <c r="A191" s="332"/>
      <c r="B191" s="332"/>
      <c r="C191" s="332"/>
      <c r="D191" s="332"/>
      <c r="E191" s="335"/>
      <c r="F191" s="338" t="s">
        <v>325</v>
      </c>
      <c r="G191" s="332"/>
      <c r="H191" s="332"/>
    </row>
    <row r="192" spans="1:8">
      <c r="A192" s="332"/>
      <c r="B192" s="332"/>
      <c r="C192" s="332"/>
      <c r="D192" s="332"/>
      <c r="E192" s="335"/>
      <c r="F192" s="338" t="s">
        <v>326</v>
      </c>
      <c r="G192" s="332"/>
      <c r="H192" s="332"/>
    </row>
    <row r="193" spans="1:8">
      <c r="A193" s="332"/>
      <c r="B193" s="332"/>
      <c r="C193" s="332"/>
      <c r="D193" s="332"/>
      <c r="E193" s="335"/>
      <c r="F193" s="338" t="s">
        <v>327</v>
      </c>
      <c r="G193" s="332"/>
      <c r="H193" s="332"/>
    </row>
    <row r="194" spans="1:8">
      <c r="A194" s="332"/>
      <c r="B194" s="332"/>
      <c r="C194" s="332"/>
      <c r="D194" s="332"/>
      <c r="E194" s="335"/>
      <c r="F194" s="338" t="s">
        <v>328</v>
      </c>
      <c r="G194" s="332"/>
      <c r="H194" s="332"/>
    </row>
    <row r="195" spans="1:8">
      <c r="A195" s="332"/>
      <c r="B195" s="332"/>
      <c r="C195" s="332"/>
      <c r="D195" s="332"/>
      <c r="E195" s="335"/>
      <c r="F195" s="338" t="s">
        <v>329</v>
      </c>
      <c r="G195" s="332"/>
      <c r="H195" s="332"/>
    </row>
    <row r="196" spans="1:8">
      <c r="A196" s="332"/>
      <c r="B196" s="332"/>
      <c r="C196" s="332"/>
      <c r="D196" s="332"/>
      <c r="E196" s="335"/>
      <c r="F196" s="338" t="s">
        <v>330</v>
      </c>
      <c r="G196" s="332"/>
      <c r="H196" s="332"/>
    </row>
    <row r="197" spans="1:8">
      <c r="A197" s="332"/>
      <c r="B197" s="332"/>
      <c r="C197" s="332"/>
      <c r="D197" s="332"/>
      <c r="E197" s="335"/>
      <c r="F197" s="338" t="s">
        <v>331</v>
      </c>
      <c r="G197" s="332"/>
      <c r="H197" s="332"/>
    </row>
    <row r="198" spans="1:8">
      <c r="A198" s="332"/>
      <c r="B198" s="332"/>
      <c r="C198" s="332"/>
      <c r="D198" s="332"/>
      <c r="E198" s="335"/>
      <c r="F198" s="338" t="s">
        <v>332</v>
      </c>
      <c r="G198" s="332"/>
      <c r="H198" s="332"/>
    </row>
    <row r="199" spans="1:8">
      <c r="A199" s="332"/>
      <c r="B199" s="332"/>
      <c r="C199" s="332"/>
      <c r="D199" s="332"/>
      <c r="E199" s="335"/>
      <c r="F199" s="338" t="s">
        <v>333</v>
      </c>
      <c r="G199" s="332"/>
      <c r="H199" s="332"/>
    </row>
    <row r="200" spans="1:8">
      <c r="A200" s="332"/>
      <c r="B200" s="332"/>
      <c r="C200" s="332"/>
      <c r="D200" s="332"/>
      <c r="E200" s="335"/>
      <c r="F200" s="338" t="s">
        <v>334</v>
      </c>
      <c r="G200" s="332"/>
      <c r="H200" s="332"/>
    </row>
    <row r="201" spans="1:8">
      <c r="A201" s="332"/>
      <c r="B201" s="332"/>
      <c r="C201" s="332"/>
      <c r="D201" s="332"/>
      <c r="E201" s="335"/>
      <c r="F201" s="338" t="s">
        <v>335</v>
      </c>
      <c r="G201" s="332"/>
      <c r="H201" s="332"/>
    </row>
    <row r="202" spans="1:8">
      <c r="A202" s="332"/>
      <c r="B202" s="332"/>
      <c r="C202" s="332"/>
      <c r="D202" s="332"/>
      <c r="E202" s="335"/>
      <c r="F202" s="338" t="s">
        <v>336</v>
      </c>
      <c r="G202" s="332"/>
      <c r="H202" s="332"/>
    </row>
    <row r="203" spans="1:8">
      <c r="A203" s="332"/>
      <c r="B203" s="332"/>
      <c r="C203" s="332"/>
      <c r="D203" s="332"/>
      <c r="E203" s="335"/>
      <c r="F203" s="338" t="s">
        <v>337</v>
      </c>
      <c r="G203" s="332"/>
      <c r="H203" s="332"/>
    </row>
    <row r="204" spans="1:8">
      <c r="A204" s="332"/>
      <c r="B204" s="332"/>
      <c r="C204" s="332"/>
      <c r="D204" s="332"/>
      <c r="E204" s="335"/>
      <c r="F204" s="338" t="s">
        <v>338</v>
      </c>
      <c r="G204" s="332"/>
      <c r="H204" s="332"/>
    </row>
    <row r="205" spans="1:8">
      <c r="A205" s="332"/>
      <c r="B205" s="332"/>
      <c r="C205" s="332"/>
      <c r="D205" s="332"/>
      <c r="E205" s="335"/>
      <c r="F205" s="338" t="s">
        <v>339</v>
      </c>
      <c r="G205" s="332"/>
      <c r="H205" s="332"/>
    </row>
    <row r="206" spans="1:8">
      <c r="A206" s="332"/>
      <c r="B206" s="332"/>
      <c r="C206" s="332"/>
      <c r="D206" s="332"/>
      <c r="E206" s="335"/>
      <c r="F206" s="338" t="s">
        <v>340</v>
      </c>
      <c r="G206" s="332"/>
      <c r="H206" s="332"/>
    </row>
    <row r="207" spans="1:8">
      <c r="A207" s="332"/>
      <c r="B207" s="332"/>
      <c r="C207" s="332"/>
      <c r="D207" s="332"/>
      <c r="E207" s="335"/>
      <c r="F207" s="338" t="s">
        <v>341</v>
      </c>
      <c r="G207" s="332"/>
      <c r="H207" s="332"/>
    </row>
    <row r="208" spans="1:8">
      <c r="A208" s="332"/>
      <c r="B208" s="332"/>
      <c r="C208" s="332"/>
      <c r="D208" s="332"/>
      <c r="E208" s="335"/>
      <c r="F208" s="338" t="s">
        <v>342</v>
      </c>
      <c r="G208" s="332"/>
      <c r="H208" s="332"/>
    </row>
    <row r="209" spans="1:8">
      <c r="A209" s="332"/>
      <c r="B209" s="332"/>
      <c r="C209" s="332"/>
      <c r="D209" s="332"/>
      <c r="E209" s="335"/>
      <c r="F209" s="338" t="s">
        <v>343</v>
      </c>
      <c r="G209" s="332"/>
      <c r="H209" s="332"/>
    </row>
    <row r="210" spans="1:8">
      <c r="A210" s="332"/>
      <c r="B210" s="332"/>
      <c r="C210" s="332"/>
      <c r="D210" s="332"/>
      <c r="E210" s="335"/>
      <c r="F210" s="338" t="s">
        <v>344</v>
      </c>
      <c r="G210" s="332"/>
      <c r="H210" s="332"/>
    </row>
    <row r="211" spans="1:8">
      <c r="A211" s="332"/>
      <c r="B211" s="332"/>
      <c r="C211" s="332"/>
      <c r="D211" s="332"/>
      <c r="E211" s="335"/>
      <c r="F211" s="338" t="s">
        <v>345</v>
      </c>
      <c r="G211" s="332"/>
      <c r="H211" s="332"/>
    </row>
    <row r="212" spans="1:8">
      <c r="A212" s="332"/>
      <c r="B212" s="332"/>
      <c r="C212" s="332"/>
      <c r="D212" s="332"/>
      <c r="E212" s="335"/>
      <c r="F212" s="338" t="s">
        <v>346</v>
      </c>
      <c r="G212" s="332"/>
      <c r="H212" s="332"/>
    </row>
    <row r="213" spans="1:8">
      <c r="A213" s="332"/>
      <c r="B213" s="332"/>
      <c r="C213" s="332"/>
      <c r="D213" s="332"/>
      <c r="E213" s="335"/>
      <c r="F213" s="338" t="s">
        <v>347</v>
      </c>
      <c r="G213" s="332"/>
      <c r="H213" s="332"/>
    </row>
    <row r="214" spans="1:8">
      <c r="A214" s="332"/>
      <c r="B214" s="332"/>
      <c r="C214" s="332"/>
      <c r="D214" s="332"/>
      <c r="E214" s="335"/>
      <c r="F214" s="338" t="s">
        <v>62</v>
      </c>
      <c r="G214" s="332"/>
      <c r="H214" s="332"/>
    </row>
    <row r="215" spans="1:8">
      <c r="A215" s="332"/>
      <c r="B215" s="332"/>
      <c r="C215" s="332"/>
      <c r="D215" s="332"/>
      <c r="E215" s="335"/>
      <c r="F215" s="338" t="s">
        <v>348</v>
      </c>
      <c r="G215" s="332"/>
      <c r="H215" s="332"/>
    </row>
    <row r="216" spans="1:8">
      <c r="A216" s="332"/>
      <c r="B216" s="332"/>
      <c r="C216" s="332"/>
      <c r="D216" s="332"/>
      <c r="E216" s="335"/>
      <c r="F216" s="338" t="s">
        <v>349</v>
      </c>
      <c r="G216" s="332"/>
      <c r="H216" s="332"/>
    </row>
    <row r="217" spans="1:8">
      <c r="A217" s="332"/>
      <c r="B217" s="332"/>
      <c r="C217" s="332"/>
      <c r="D217" s="332"/>
      <c r="E217" s="335"/>
      <c r="F217" s="338" t="s">
        <v>350</v>
      </c>
      <c r="G217" s="332"/>
      <c r="H217" s="332"/>
    </row>
    <row r="218" spans="1:8">
      <c r="A218" s="332"/>
      <c r="B218" s="332"/>
      <c r="C218" s="332"/>
      <c r="D218" s="332"/>
      <c r="E218" s="335"/>
      <c r="F218" s="338" t="s">
        <v>351</v>
      </c>
      <c r="G218" s="332"/>
      <c r="H218" s="332"/>
    </row>
    <row r="219" spans="1:8">
      <c r="A219" s="332"/>
      <c r="B219" s="332"/>
      <c r="C219" s="332"/>
      <c r="D219" s="332"/>
      <c r="E219" s="335"/>
      <c r="F219" s="338" t="s">
        <v>352</v>
      </c>
      <c r="G219" s="332"/>
      <c r="H219" s="332"/>
    </row>
    <row r="220" spans="1:8">
      <c r="A220" s="332"/>
      <c r="B220" s="332"/>
      <c r="C220" s="332"/>
      <c r="D220" s="332"/>
      <c r="E220" s="335"/>
      <c r="F220" s="338" t="s">
        <v>353</v>
      </c>
      <c r="G220" s="332"/>
      <c r="H220" s="332"/>
    </row>
    <row r="221" spans="1:8">
      <c r="A221" s="332"/>
      <c r="B221" s="332"/>
      <c r="C221" s="332"/>
      <c r="D221" s="332"/>
      <c r="E221" s="335"/>
      <c r="F221" s="338" t="s">
        <v>354</v>
      </c>
      <c r="G221" s="332"/>
      <c r="H221" s="332"/>
    </row>
    <row r="222" spans="1:8">
      <c r="A222" s="332"/>
      <c r="B222" s="332"/>
      <c r="C222" s="332"/>
      <c r="D222" s="332"/>
      <c r="E222" s="335"/>
      <c r="F222" s="338" t="s">
        <v>355</v>
      </c>
      <c r="G222" s="332"/>
      <c r="H222" s="332"/>
    </row>
    <row r="223" spans="1:8">
      <c r="A223" s="332"/>
      <c r="B223" s="332"/>
      <c r="C223" s="332"/>
      <c r="D223" s="332"/>
      <c r="E223" s="335"/>
      <c r="F223" s="338" t="s">
        <v>356</v>
      </c>
      <c r="G223" s="332"/>
      <c r="H223" s="332"/>
    </row>
    <row r="224" spans="1:8">
      <c r="A224" s="332"/>
      <c r="B224" s="332"/>
      <c r="C224" s="332"/>
      <c r="D224" s="332"/>
      <c r="E224" s="335"/>
      <c r="F224" s="338" t="s">
        <v>357</v>
      </c>
      <c r="G224" s="332"/>
      <c r="H224" s="332"/>
    </row>
    <row r="225" spans="1:8">
      <c r="A225" s="332"/>
      <c r="B225" s="332"/>
      <c r="C225" s="332"/>
      <c r="D225" s="332"/>
      <c r="E225" s="335"/>
      <c r="F225" s="338" t="s">
        <v>358</v>
      </c>
      <c r="G225" s="332"/>
      <c r="H225" s="332"/>
    </row>
    <row r="226" spans="1:8">
      <c r="A226" s="332"/>
      <c r="B226" s="332"/>
      <c r="C226" s="332"/>
      <c r="D226" s="332"/>
      <c r="E226" s="335"/>
      <c r="F226" s="338" t="s">
        <v>359</v>
      </c>
      <c r="G226" s="332"/>
      <c r="H226" s="332"/>
    </row>
    <row r="227" spans="1:8">
      <c r="A227" s="332"/>
      <c r="B227" s="332"/>
      <c r="C227" s="332"/>
      <c r="D227" s="332"/>
      <c r="E227" s="335"/>
      <c r="F227" s="338" t="s">
        <v>360</v>
      </c>
      <c r="G227" s="332"/>
      <c r="H227" s="332"/>
    </row>
    <row r="228" spans="1:8">
      <c r="A228" s="332"/>
      <c r="B228" s="332"/>
      <c r="C228" s="332"/>
      <c r="D228" s="332"/>
      <c r="E228" s="335"/>
      <c r="F228" s="338" t="s">
        <v>361</v>
      </c>
      <c r="G228" s="332"/>
      <c r="H228" s="332"/>
    </row>
    <row r="229" spans="1:8">
      <c r="A229" s="332"/>
      <c r="B229" s="332"/>
      <c r="C229" s="332"/>
      <c r="D229" s="332"/>
      <c r="E229" s="335"/>
      <c r="F229" s="338" t="s">
        <v>362</v>
      </c>
      <c r="G229" s="332"/>
      <c r="H229" s="332"/>
    </row>
    <row r="230" spans="1:8" ht="15.75" thickBot="1">
      <c r="A230" s="332"/>
      <c r="B230" s="332"/>
      <c r="C230" s="332"/>
      <c r="D230" s="332"/>
      <c r="E230" s="335"/>
      <c r="F230" s="339" t="s">
        <v>363</v>
      </c>
      <c r="G230" s="332"/>
      <c r="H230" s="332"/>
    </row>
    <row r="231" spans="1:8">
      <c r="A231" s="332"/>
      <c r="B231" s="332"/>
      <c r="C231" s="332"/>
      <c r="D231" s="332"/>
      <c r="E231" s="335"/>
      <c r="F231" s="332"/>
      <c r="G231" s="332"/>
      <c r="H231" s="332"/>
    </row>
    <row r="232" spans="1:8">
      <c r="A232" s="332"/>
      <c r="B232" s="332"/>
      <c r="C232" s="332"/>
      <c r="D232" s="332"/>
      <c r="E232" s="335"/>
      <c r="F232" s="332"/>
      <c r="G232" s="332"/>
      <c r="H232" s="332"/>
    </row>
    <row r="233" spans="1:8">
      <c r="A233" s="332"/>
      <c r="B233" s="332"/>
      <c r="C233" s="332"/>
      <c r="D233" s="332"/>
      <c r="E233" s="335"/>
      <c r="F233" s="332"/>
      <c r="G233" s="332"/>
      <c r="H233" s="332"/>
    </row>
    <row r="234" spans="1:8">
      <c r="A234" s="332"/>
      <c r="B234" s="332"/>
      <c r="C234" s="332"/>
      <c r="D234" s="332"/>
      <c r="E234" s="335"/>
      <c r="F234" s="332"/>
      <c r="G234" s="332"/>
      <c r="H234" s="332"/>
    </row>
    <row r="235" spans="1:8">
      <c r="A235" s="332"/>
      <c r="B235" s="332"/>
      <c r="C235" s="332"/>
      <c r="D235" s="332"/>
      <c r="E235" s="335"/>
      <c r="F235" s="332"/>
      <c r="G235" s="332"/>
      <c r="H235" s="332"/>
    </row>
    <row r="236" spans="1:8">
      <c r="A236" s="332"/>
      <c r="B236" s="332"/>
      <c r="C236" s="332"/>
      <c r="D236" s="332"/>
      <c r="E236" s="335"/>
      <c r="F236" s="332"/>
      <c r="G236" s="332"/>
      <c r="H236" s="332"/>
    </row>
    <row r="237" spans="1:8">
      <c r="A237" s="332"/>
      <c r="B237" s="332"/>
      <c r="C237" s="332"/>
      <c r="D237" s="332"/>
      <c r="E237" s="335"/>
      <c r="F237" s="332"/>
      <c r="G237" s="332"/>
      <c r="H237" s="332"/>
    </row>
    <row r="238" spans="1:8">
      <c r="A238" s="332"/>
      <c r="B238" s="332"/>
      <c r="C238" s="332"/>
      <c r="D238" s="332"/>
      <c r="E238" s="335"/>
      <c r="F238" s="332"/>
      <c r="G238" s="332"/>
      <c r="H238" s="332"/>
    </row>
    <row r="239" spans="1:8">
      <c r="A239" s="332"/>
      <c r="B239" s="332"/>
      <c r="C239" s="332"/>
      <c r="D239" s="332"/>
      <c r="E239" s="335"/>
      <c r="F239" s="332"/>
      <c r="G239" s="332"/>
      <c r="H239" s="332"/>
    </row>
    <row r="240" spans="1:8">
      <c r="A240" s="332"/>
      <c r="B240" s="332"/>
      <c r="C240" s="332"/>
      <c r="D240" s="332"/>
      <c r="E240" s="335"/>
      <c r="F240" s="332"/>
      <c r="G240" s="332"/>
      <c r="H240" s="332"/>
    </row>
    <row r="241" spans="1:8">
      <c r="A241" s="332"/>
      <c r="B241" s="332"/>
      <c r="C241" s="332"/>
      <c r="D241" s="332"/>
      <c r="E241" s="335"/>
      <c r="F241" s="332"/>
      <c r="G241" s="332"/>
      <c r="H241" s="332"/>
    </row>
    <row r="242" spans="1:8">
      <c r="A242" s="332"/>
      <c r="B242" s="332"/>
      <c r="C242" s="332"/>
      <c r="D242" s="332"/>
      <c r="E242" s="335"/>
      <c r="F242" s="332"/>
      <c r="G242" s="332"/>
      <c r="H242" s="332"/>
    </row>
    <row r="243" spans="1:8">
      <c r="A243" s="332"/>
      <c r="B243" s="332"/>
      <c r="C243" s="332"/>
      <c r="D243" s="332"/>
      <c r="E243" s="335"/>
      <c r="F243" s="332"/>
      <c r="G243" s="332"/>
      <c r="H243" s="332"/>
    </row>
    <row r="244" spans="1:8">
      <c r="A244" s="332"/>
      <c r="B244" s="332"/>
      <c r="C244" s="332"/>
      <c r="D244" s="332"/>
      <c r="E244" s="335"/>
      <c r="F244" s="332"/>
      <c r="G244" s="332"/>
      <c r="H244" s="332"/>
    </row>
    <row r="245" spans="1:8">
      <c r="A245" s="332"/>
      <c r="B245" s="332"/>
      <c r="C245" s="332"/>
      <c r="D245" s="332"/>
      <c r="E245" s="335"/>
      <c r="F245" s="332"/>
      <c r="G245" s="332"/>
      <c r="H245" s="332"/>
    </row>
    <row r="246" spans="1:8">
      <c r="A246" s="332"/>
      <c r="B246" s="332"/>
      <c r="C246" s="332"/>
      <c r="D246" s="332"/>
      <c r="E246" s="335"/>
      <c r="F246" s="332"/>
      <c r="G246" s="332"/>
      <c r="H246" s="332"/>
    </row>
    <row r="247" spans="1:8">
      <c r="A247" s="332"/>
      <c r="B247" s="332"/>
      <c r="C247" s="332"/>
      <c r="D247" s="332"/>
      <c r="E247" s="335"/>
      <c r="F247" s="332"/>
      <c r="G247" s="332"/>
      <c r="H247" s="332"/>
    </row>
    <row r="248" spans="1:8">
      <c r="A248" s="332"/>
      <c r="B248" s="332"/>
      <c r="C248" s="332"/>
      <c r="D248" s="332"/>
      <c r="E248" s="335"/>
      <c r="F248" s="332"/>
      <c r="G248" s="332"/>
      <c r="H248" s="332"/>
    </row>
    <row r="249" spans="1:8">
      <c r="A249" s="332"/>
      <c r="B249" s="332"/>
      <c r="C249" s="332"/>
      <c r="D249" s="332"/>
      <c r="E249" s="335"/>
      <c r="F249" s="332"/>
      <c r="G249" s="332"/>
      <c r="H249" s="332"/>
    </row>
    <row r="250" spans="1:8">
      <c r="A250" s="332"/>
      <c r="B250" s="332"/>
      <c r="C250" s="332"/>
      <c r="D250" s="332"/>
      <c r="E250" s="335"/>
      <c r="F250" s="332"/>
      <c r="G250" s="332"/>
      <c r="H250" s="332"/>
    </row>
    <row r="251" spans="1:8">
      <c r="A251" s="332"/>
      <c r="B251" s="332"/>
      <c r="C251" s="332"/>
      <c r="D251" s="332"/>
      <c r="E251" s="335"/>
      <c r="F251" s="332"/>
      <c r="G251" s="332"/>
      <c r="H251" s="332"/>
    </row>
    <row r="252" spans="1:8">
      <c r="A252" s="332"/>
      <c r="B252" s="332"/>
      <c r="C252" s="332"/>
      <c r="D252" s="332"/>
      <c r="E252" s="335"/>
      <c r="F252" s="332"/>
      <c r="G252" s="332"/>
      <c r="H252" s="332"/>
    </row>
    <row r="253" spans="1:8">
      <c r="A253" s="332"/>
      <c r="B253" s="332"/>
      <c r="C253" s="332"/>
      <c r="D253" s="332"/>
      <c r="E253" s="335"/>
      <c r="F253" s="332"/>
      <c r="G253" s="332"/>
      <c r="H253" s="332"/>
    </row>
    <row r="254" spans="1:8">
      <c r="A254" s="332"/>
      <c r="B254" s="332"/>
      <c r="C254" s="332"/>
      <c r="D254" s="332"/>
      <c r="E254" s="335"/>
      <c r="F254" s="332"/>
      <c r="G254" s="332"/>
      <c r="H254" s="332"/>
    </row>
    <row r="255" spans="1:8">
      <c r="A255" s="332"/>
      <c r="B255" s="332"/>
      <c r="C255" s="332"/>
      <c r="D255" s="332"/>
      <c r="E255" s="335"/>
      <c r="F255" s="332"/>
      <c r="G255" s="332"/>
      <c r="H255" s="332"/>
    </row>
    <row r="256" spans="1:8">
      <c r="A256" s="332"/>
      <c r="B256" s="332"/>
      <c r="C256" s="332"/>
      <c r="D256" s="332"/>
      <c r="E256" s="335"/>
      <c r="F256" s="332"/>
      <c r="G256" s="332"/>
      <c r="H256" s="332"/>
    </row>
    <row r="257" spans="1:8">
      <c r="A257" s="332"/>
      <c r="B257" s="332"/>
      <c r="C257" s="332"/>
      <c r="D257" s="332"/>
      <c r="E257" s="335"/>
      <c r="F257" s="332"/>
      <c r="G257" s="332"/>
      <c r="H257" s="332"/>
    </row>
    <row r="258" spans="1:8">
      <c r="A258" s="332"/>
      <c r="B258" s="332"/>
      <c r="C258" s="332"/>
      <c r="D258" s="332"/>
      <c r="E258" s="335"/>
      <c r="F258" s="332"/>
      <c r="G258" s="332"/>
      <c r="H258" s="332"/>
    </row>
    <row r="259" spans="1:8">
      <c r="A259" s="332"/>
      <c r="B259" s="332"/>
      <c r="C259" s="332"/>
      <c r="D259" s="332"/>
      <c r="E259" s="335"/>
      <c r="F259" s="332"/>
      <c r="G259" s="332"/>
      <c r="H259" s="332"/>
    </row>
    <row r="260" spans="1:8">
      <c r="A260" s="332"/>
      <c r="B260" s="332"/>
      <c r="C260" s="332"/>
      <c r="D260" s="332"/>
      <c r="E260" s="335"/>
      <c r="F260" s="332"/>
      <c r="G260" s="332"/>
      <c r="H260" s="332"/>
    </row>
    <row r="261" spans="1:8">
      <c r="A261" s="332"/>
      <c r="B261" s="332"/>
      <c r="C261" s="332"/>
      <c r="D261" s="332"/>
      <c r="E261" s="335"/>
      <c r="F261" s="332"/>
      <c r="G261" s="332"/>
      <c r="H261" s="332"/>
    </row>
    <row r="262" spans="1:8">
      <c r="A262" s="332"/>
      <c r="B262" s="332"/>
      <c r="C262" s="332"/>
      <c r="D262" s="332"/>
      <c r="E262" s="335"/>
      <c r="F262" s="332"/>
      <c r="G262" s="332"/>
      <c r="H262" s="332"/>
    </row>
    <row r="263" spans="1:8">
      <c r="A263" s="332"/>
      <c r="B263" s="332"/>
      <c r="C263" s="332"/>
      <c r="D263" s="332"/>
      <c r="E263" s="335"/>
      <c r="F263" s="332"/>
      <c r="G263" s="332"/>
      <c r="H263" s="332"/>
    </row>
    <row r="264" spans="1:8">
      <c r="A264" s="332"/>
      <c r="B264" s="332"/>
      <c r="C264" s="332"/>
      <c r="D264" s="332"/>
      <c r="E264" s="335"/>
      <c r="F264" s="332"/>
      <c r="G264" s="332"/>
      <c r="H264" s="332"/>
    </row>
    <row r="265" spans="1:8">
      <c r="A265" s="332"/>
      <c r="B265" s="332"/>
      <c r="C265" s="332"/>
      <c r="D265" s="332"/>
      <c r="E265" s="335"/>
      <c r="F265" s="332"/>
      <c r="G265" s="332"/>
      <c r="H265" s="332"/>
    </row>
    <row r="266" spans="1:8">
      <c r="A266" s="332"/>
      <c r="B266" s="332"/>
      <c r="C266" s="332"/>
      <c r="D266" s="332"/>
      <c r="E266" s="335"/>
      <c r="F266" s="332"/>
      <c r="G266" s="332"/>
      <c r="H266" s="332"/>
    </row>
    <row r="267" spans="1:8">
      <c r="A267" s="332"/>
      <c r="B267" s="332"/>
      <c r="C267" s="332"/>
      <c r="D267" s="332"/>
      <c r="E267" s="335"/>
      <c r="F267" s="332"/>
      <c r="G267" s="332"/>
      <c r="H267" s="332"/>
    </row>
    <row r="268" spans="1:8">
      <c r="A268" s="332"/>
      <c r="B268" s="332"/>
      <c r="C268" s="332"/>
      <c r="D268" s="332"/>
      <c r="E268" s="335"/>
      <c r="F268" s="332"/>
      <c r="G268" s="332"/>
      <c r="H268" s="332"/>
    </row>
    <row r="269" spans="1:8">
      <c r="A269" s="332"/>
      <c r="B269" s="332"/>
      <c r="C269" s="332"/>
      <c r="D269" s="332"/>
      <c r="E269" s="335"/>
      <c r="F269" s="332"/>
      <c r="G269" s="332"/>
      <c r="H269" s="332"/>
    </row>
    <row r="270" spans="1:8">
      <c r="A270" s="332"/>
      <c r="B270" s="332"/>
      <c r="C270" s="332"/>
      <c r="D270" s="332"/>
      <c r="E270" s="335"/>
      <c r="F270" s="332"/>
      <c r="G270" s="332"/>
      <c r="H270" s="332"/>
    </row>
    <row r="271" spans="1:8">
      <c r="A271" s="331"/>
      <c r="B271" s="331"/>
      <c r="C271" s="331"/>
      <c r="D271" s="331"/>
      <c r="E271" s="334"/>
      <c r="F271" s="331"/>
      <c r="G271" s="331"/>
      <c r="H271" s="331"/>
    </row>
    <row r="272" spans="1:8">
      <c r="A272" s="331"/>
      <c r="B272" s="331"/>
      <c r="C272" s="331"/>
      <c r="D272" s="331"/>
      <c r="E272" s="334"/>
      <c r="F272" s="331"/>
      <c r="G272" s="331"/>
      <c r="H272" s="331"/>
    </row>
    <row r="273" spans="1:8">
      <c r="A273" s="331"/>
      <c r="B273" s="331"/>
      <c r="C273" s="331"/>
      <c r="D273" s="331"/>
      <c r="E273" s="334"/>
      <c r="F273" s="331"/>
      <c r="G273" s="331"/>
      <c r="H273" s="331"/>
    </row>
    <row r="274" spans="1:8">
      <c r="A274" s="331"/>
      <c r="B274" s="331"/>
      <c r="C274" s="331"/>
      <c r="D274" s="331"/>
      <c r="E274" s="334"/>
      <c r="F274" s="331"/>
      <c r="G274" s="331"/>
      <c r="H274" s="331"/>
    </row>
  </sheetData>
  <sheetProtection selectLockedCells="1"/>
  <sortState ref="I2:I260">
    <sortCondition ref="I2:I26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20</vt:i4>
      </vt:variant>
    </vt:vector>
  </HeadingPairs>
  <TitlesOfParts>
    <vt:vector size="38" baseType="lpstr">
      <vt:lpstr>Plot (1)</vt:lpstr>
      <vt:lpstr>Plot (2)</vt:lpstr>
      <vt:lpstr>Plot (3)</vt:lpstr>
      <vt:lpstr>Plot (4)</vt:lpstr>
      <vt:lpstr>Plot (5)</vt:lpstr>
      <vt:lpstr>Plot (6)</vt:lpstr>
      <vt:lpstr>Plot (7)</vt:lpstr>
      <vt:lpstr>Plot (8)</vt:lpstr>
      <vt:lpstr>Plot (9)</vt:lpstr>
      <vt:lpstr>Plot (10)</vt:lpstr>
      <vt:lpstr>Quick Plot Summary</vt:lpstr>
      <vt:lpstr>SDM BLOCK SUMMARY</vt:lpstr>
      <vt:lpstr>FH Agent Summary</vt:lpstr>
      <vt:lpstr>Inventory Summary</vt:lpstr>
      <vt:lpstr>Quadratic Mean Calculator</vt:lpstr>
      <vt:lpstr>Volume Calculator</vt:lpstr>
      <vt:lpstr>LCL Calculator</vt:lpstr>
      <vt:lpstr>Validation Lists</vt:lpstr>
      <vt:lpstr>BEC</vt:lpstr>
      <vt:lpstr>Day</vt:lpstr>
      <vt:lpstr>District</vt:lpstr>
      <vt:lpstr>Month</vt:lpstr>
      <vt:lpstr>'Plot (1)'!Print_Area</vt:lpstr>
      <vt:lpstr>'Plot (10)'!Print_Area</vt:lpstr>
      <vt:lpstr>'Plot (2)'!Print_Area</vt:lpstr>
      <vt:lpstr>'Plot (3)'!Print_Area</vt:lpstr>
      <vt:lpstr>'Plot (4)'!Print_Area</vt:lpstr>
      <vt:lpstr>'Plot (5)'!Print_Area</vt:lpstr>
      <vt:lpstr>'Plot (6)'!Print_Area</vt:lpstr>
      <vt:lpstr>'Plot (7)'!Print_Area</vt:lpstr>
      <vt:lpstr>'Plot (8)'!Print_Area</vt:lpstr>
      <vt:lpstr>'Plot (9)'!Print_Area</vt:lpstr>
      <vt:lpstr>'Quick Plot Summary'!Print_Area</vt:lpstr>
      <vt:lpstr>'SDM BLOCK SUMMARY'!Print_Area</vt:lpstr>
      <vt:lpstr>TreeSpecies</vt:lpstr>
      <vt:lpstr>TSA</vt:lpstr>
      <vt:lpstr>UTM</vt:lpstr>
      <vt:lpstr>Year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dsvalk</dc:creator>
  <cp:lastModifiedBy>eihavard</cp:lastModifiedBy>
  <cp:lastPrinted>2010-07-29T20:57:40Z</cp:lastPrinted>
  <dcterms:created xsi:type="dcterms:W3CDTF">2009-07-07T21:09:26Z</dcterms:created>
  <dcterms:modified xsi:type="dcterms:W3CDTF">2010-12-15T21:11:28Z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08bd0d98-a394-4041-86e5-82e2f14e4485</vt:lpwstr>
  </property>
</Properties>
</file>